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95" windowWidth="19440" windowHeight="9165" activeTab="5"/>
  </bookViews>
  <sheets>
    <sheet name="Reporte de Formatos" sheetId="1" r:id="rId1"/>
    <sheet name="Hidden_1" sheetId="2" r:id="rId2"/>
    <sheet name="Hidden_2" sheetId="3" r:id="rId3"/>
    <sheet name="Tabla_113219" sheetId="4" r:id="rId4"/>
    <sheet name="Tabla_113217" sheetId="5" r:id="rId5"/>
    <sheet name="Tabla_113218" sheetId="6" r:id="rId6"/>
    <sheet name="Tabla_113220" sheetId="7" r:id="rId7"/>
    <sheet name="Hoja1" sheetId="8" r:id="rId8"/>
  </sheets>
  <definedNames>
    <definedName name="Hidden_10">Hidden_1!$A$1:$A$10</definedName>
    <definedName name="Hidden_28">Hidden_2!$A$1:$A$2</definedName>
  </definedNames>
  <calcPr calcId="145621"/>
</workbook>
</file>

<file path=xl/calcChain.xml><?xml version="1.0" encoding="utf-8"?>
<calcChain xmlns="http://schemas.openxmlformats.org/spreadsheetml/2006/main">
  <c r="B69" i="4" l="1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M67" i="1"/>
  <c r="M58" i="1"/>
  <c r="M56" i="1"/>
  <c r="M50" i="1"/>
  <c r="M45" i="1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M25" i="1"/>
  <c r="K25" i="1"/>
  <c r="J25" i="1"/>
  <c r="M9" i="1" l="1"/>
  <c r="M73" i="1"/>
  <c r="K73" i="1"/>
  <c r="J73" i="1"/>
  <c r="K67" i="1" l="1"/>
  <c r="J67" i="1"/>
  <c r="J66" i="1"/>
  <c r="K61" i="1"/>
  <c r="J61" i="1"/>
  <c r="K58" i="1"/>
  <c r="J58" i="1"/>
  <c r="K56" i="1"/>
  <c r="J56" i="1"/>
  <c r="K55" i="1" l="1"/>
  <c r="K54" i="1"/>
  <c r="K50" i="1"/>
  <c r="J50" i="1"/>
  <c r="K49" i="1"/>
  <c r="K46" i="1"/>
  <c r="K45" i="1"/>
  <c r="J45" i="1"/>
  <c r="K44" i="1"/>
  <c r="K32" i="1"/>
  <c r="J32" i="1"/>
  <c r="K30" i="1"/>
  <c r="K29" i="1"/>
  <c r="J29" i="1"/>
  <c r="K27" i="1"/>
  <c r="J27" i="1"/>
  <c r="K9" i="1"/>
  <c r="J9" i="1"/>
  <c r="M72" i="1"/>
  <c r="K72" i="1"/>
  <c r="J72" i="1"/>
  <c r="M68" i="1"/>
  <c r="K68" i="1"/>
  <c r="J68" i="1"/>
  <c r="M66" i="1"/>
  <c r="K66" i="1"/>
  <c r="M64" i="1"/>
  <c r="K64" i="1"/>
  <c r="J64" i="1"/>
  <c r="M63" i="1"/>
  <c r="K63" i="1"/>
  <c r="J63" i="1"/>
  <c r="M61" i="1"/>
  <c r="M57" i="1"/>
  <c r="K57" i="1"/>
  <c r="J57" i="1"/>
  <c r="M55" i="1"/>
  <c r="J55" i="1"/>
  <c r="M54" i="1"/>
  <c r="J54" i="1"/>
  <c r="M53" i="1"/>
  <c r="K53" i="1"/>
  <c r="J53" i="1"/>
  <c r="M49" i="1"/>
  <c r="J49" i="1"/>
  <c r="M46" i="1"/>
  <c r="J46" i="1"/>
  <c r="M44" i="1"/>
  <c r="J44" i="1"/>
  <c r="M42" i="1"/>
  <c r="K42" i="1"/>
  <c r="J42" i="1"/>
  <c r="M41" i="1"/>
  <c r="K41" i="1"/>
  <c r="J41" i="1"/>
  <c r="M39" i="1"/>
  <c r="K39" i="1"/>
  <c r="J39" i="1"/>
  <c r="M38" i="1"/>
  <c r="K38" i="1"/>
  <c r="J38" i="1"/>
  <c r="M36" i="1" l="1"/>
  <c r="K36" i="1"/>
  <c r="J36" i="1"/>
  <c r="M34" i="1"/>
  <c r="K34" i="1"/>
  <c r="J34" i="1"/>
  <c r="M33" i="1"/>
  <c r="K33" i="1"/>
  <c r="J33" i="1"/>
  <c r="M28" i="1"/>
  <c r="M32" i="1"/>
  <c r="K28" i="1"/>
  <c r="J28" i="1"/>
  <c r="M29" i="1"/>
  <c r="M27" i="1"/>
  <c r="M16" i="1"/>
  <c r="K16" i="1"/>
  <c r="J16" i="1"/>
  <c r="M15" i="1" l="1"/>
  <c r="K15" i="1"/>
  <c r="J15" i="1"/>
  <c r="K8" i="1"/>
  <c r="K10" i="1"/>
  <c r="M10" i="1"/>
  <c r="K11" i="1"/>
  <c r="M11" i="1"/>
  <c r="K12" i="1"/>
  <c r="M12" i="1"/>
  <c r="K13" i="1"/>
  <c r="M13" i="1"/>
  <c r="K14" i="1"/>
  <c r="M14" i="1"/>
  <c r="K17" i="1"/>
  <c r="M17" i="1"/>
  <c r="K18" i="1"/>
  <c r="M18" i="1"/>
  <c r="K19" i="1"/>
  <c r="M19" i="1"/>
  <c r="K20" i="1"/>
  <c r="M20" i="1"/>
  <c r="K21" i="1"/>
  <c r="M21" i="1"/>
  <c r="K22" i="1"/>
  <c r="M22" i="1"/>
  <c r="K23" i="1"/>
  <c r="M23" i="1"/>
  <c r="K24" i="1"/>
  <c r="M24" i="1"/>
  <c r="K26" i="1"/>
  <c r="M26" i="1"/>
  <c r="M30" i="1"/>
  <c r="K31" i="1"/>
  <c r="M31" i="1"/>
  <c r="K35" i="1"/>
  <c r="M35" i="1"/>
  <c r="K37" i="1"/>
  <c r="M37" i="1"/>
  <c r="K40" i="1"/>
  <c r="M40" i="1"/>
  <c r="K43" i="1"/>
  <c r="M43" i="1"/>
  <c r="K47" i="1"/>
  <c r="M47" i="1"/>
  <c r="K48" i="1"/>
  <c r="M48" i="1"/>
  <c r="K51" i="1"/>
  <c r="M51" i="1"/>
  <c r="K52" i="1"/>
  <c r="M52" i="1"/>
  <c r="K59" i="1"/>
  <c r="M59" i="1"/>
  <c r="K60" i="1"/>
  <c r="M60" i="1"/>
  <c r="K62" i="1"/>
  <c r="M62" i="1"/>
  <c r="K65" i="1"/>
  <c r="M65" i="1"/>
  <c r="K69" i="1"/>
  <c r="M69" i="1"/>
  <c r="K70" i="1"/>
  <c r="M70" i="1"/>
  <c r="M71" i="1"/>
  <c r="K71" i="1"/>
  <c r="J71" i="1"/>
  <c r="J70" i="1"/>
  <c r="J69" i="1"/>
  <c r="J65" i="1"/>
  <c r="J62" i="1"/>
  <c r="J60" i="1"/>
  <c r="J59" i="1"/>
  <c r="J52" i="1"/>
  <c r="J51" i="1"/>
  <c r="J43" i="1"/>
  <c r="J48" i="1"/>
  <c r="J47" i="1"/>
  <c r="J40" i="1"/>
  <c r="J37" i="1"/>
  <c r="J35" i="1"/>
  <c r="J31" i="1"/>
  <c r="J30" i="1"/>
  <c r="J26" i="1"/>
  <c r="J24" i="1"/>
  <c r="J23" i="1"/>
  <c r="J22" i="1"/>
  <c r="J21" i="1"/>
  <c r="J20" i="1"/>
  <c r="J19" i="1"/>
  <c r="J18" i="1"/>
  <c r="J17" i="1"/>
  <c r="J14" i="1"/>
  <c r="J13" i="1"/>
  <c r="J12" i="1"/>
  <c r="J11" i="1"/>
  <c r="J10" i="1"/>
  <c r="M8" i="1"/>
  <c r="J8" i="1"/>
</calcChain>
</file>

<file path=xl/sharedStrings.xml><?xml version="1.0" encoding="utf-8"?>
<sst xmlns="http://schemas.openxmlformats.org/spreadsheetml/2006/main" count="1164" uniqueCount="323">
  <si>
    <t>28334</t>
  </si>
  <si>
    <t>TÍTULO</t>
  </si>
  <si>
    <t>NOMBRE CORTO</t>
  </si>
  <si>
    <t>DESCRIPCIÓN</t>
  </si>
  <si>
    <t>Remuneración bruta y neta</t>
  </si>
  <si>
    <t>LGTA70F1_VIII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</si>
  <si>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</si>
  <si>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</si>
  <si>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</si>
  <si>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</si>
  <si>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</si>
  <si>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</si>
  <si>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</si>
  <si>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</si>
  <si>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</si>
  <si>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113216</t>
  </si>
  <si>
    <t>113186</t>
  </si>
  <si>
    <t>113187</t>
  </si>
  <si>
    <t>113188</t>
  </si>
  <si>
    <t>113190</t>
  </si>
  <si>
    <t>113191</t>
  </si>
  <si>
    <t>113192</t>
  </si>
  <si>
    <t>113193</t>
  </si>
  <si>
    <t>113215</t>
  </si>
  <si>
    <t>113204</t>
  </si>
  <si>
    <t>113205</t>
  </si>
  <si>
    <t>113219</t>
  </si>
  <si>
    <t>113214</t>
  </si>
  <si>
    <t>113201</t>
  </si>
  <si>
    <t>113217</t>
  </si>
  <si>
    <t>113218</t>
  </si>
  <si>
    <t>113206</t>
  </si>
  <si>
    <t>113194</t>
  </si>
  <si>
    <t>113220</t>
  </si>
  <si>
    <t>113207</t>
  </si>
  <si>
    <t>113195</t>
  </si>
  <si>
    <t>113208</t>
  </si>
  <si>
    <t>113196</t>
  </si>
  <si>
    <t>113209</t>
  </si>
  <si>
    <t>113197</t>
  </si>
  <si>
    <t>113210</t>
  </si>
  <si>
    <t>113198</t>
  </si>
  <si>
    <t>113211</t>
  </si>
  <si>
    <t>113189</t>
  </si>
  <si>
    <t>113212</t>
  </si>
  <si>
    <t>113202</t>
  </si>
  <si>
    <t>113199</t>
  </si>
  <si>
    <t>113213</t>
  </si>
  <si>
    <t>113203</t>
  </si>
  <si>
    <t>113200</t>
  </si>
  <si>
    <t>113221</t>
  </si>
  <si>
    <t>113222</t>
  </si>
  <si>
    <t>113223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</si>
  <si>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</si>
  <si>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</si>
  <si>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</si>
  <si>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</si>
  <si>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</si>
  <si>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</si>
  <si>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</si>
  <si>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</si>
  <si>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</si>
  <si>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</si>
  <si>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</si>
  <si>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</si>
  <si>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 
Tabla_113219</t>
  </si>
  <si>
    <t>Percepciones adicionales o en especie.</t>
  </si>
  <si>
    <t>Periodicidad</t>
  </si>
  <si>
    <t>Ingresos 
Tabla_113217</t>
  </si>
  <si>
    <t>Sistemas de compensación 
Tabla_113218</t>
  </si>
  <si>
    <t>Gratificaciones.</t>
  </si>
  <si>
    <t>Primas 
Tabla_113220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</si>
  <si>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</si>
  <si>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</si>
  <si>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</si>
  <si>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</si>
  <si>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</si>
  <si>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</si>
  <si>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</si>
  <si>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</si>
  <si>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</si>
  <si>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</si>
  <si>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</si>
  <si>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</si>
  <si>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</si>
  <si>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</si>
  <si>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</si>
  <si>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</si>
  <si>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</si>
  <si>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</si>
  <si>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</si>
  <si>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</si>
  <si>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</si>
  <si>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</si>
  <si>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</si>
  <si>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</si>
  <si>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</si>
  <si>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</si>
  <si>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</t>
  </si>
  <si>
    <t>11097</t>
  </si>
  <si>
    <t>11098</t>
  </si>
  <si>
    <t>11099</t>
  </si>
  <si>
    <t>ID</t>
  </si>
  <si>
    <t>Percepción (monto)</t>
  </si>
  <si>
    <t>Moneda (especificar)</t>
  </si>
  <si>
    <t>11091</t>
  </si>
  <si>
    <t>11092</t>
  </si>
  <si>
    <t>11093</t>
  </si>
  <si>
    <t>Moneda (especifique)</t>
  </si>
  <si>
    <t>Ingresos</t>
  </si>
  <si>
    <t>11094</t>
  </si>
  <si>
    <t>11095</t>
  </si>
  <si>
    <t>11096</t>
  </si>
  <si>
    <t>Sistema de compensación</t>
  </si>
  <si>
    <t>11100</t>
  </si>
  <si>
    <t>11101</t>
  </si>
  <si>
    <t>11102</t>
  </si>
  <si>
    <t>Primas</t>
  </si>
  <si>
    <t>DIRECCION Y COORDINACION</t>
  </si>
  <si>
    <t>DIRECTOR GENERAL</t>
  </si>
  <si>
    <t>SECRETARIA DE DIRECCION</t>
  </si>
  <si>
    <t>INTENDENTE DIF</t>
  </si>
  <si>
    <t>VELADOR</t>
  </si>
  <si>
    <t>CHOFER NIVEL 1</t>
  </si>
  <si>
    <t>SUBDIRECTORA</t>
  </si>
  <si>
    <t>SECRET. Y AUX. CONTABLE</t>
  </si>
  <si>
    <t>CONTABILIDAD</t>
  </si>
  <si>
    <t>AUXILIAR CONTABLE</t>
  </si>
  <si>
    <t>CAJERA Y AUX. CONTABLE</t>
  </si>
  <si>
    <t>CONTADORA GENERAL</t>
  </si>
  <si>
    <t>COORDINADORA DE TRABAJO S</t>
  </si>
  <si>
    <t>ADULTO MAYOR</t>
  </si>
  <si>
    <t>COORDINADORA DEL CENTRO G</t>
  </si>
  <si>
    <t>INTENDENTE GERONTOLOGICO</t>
  </si>
  <si>
    <t>COORDINADOR ADMITIVO.</t>
  </si>
  <si>
    <t>ASISTENCIA ALIMENTARIA</t>
  </si>
  <si>
    <t>MI CASA DIFERENTE</t>
  </si>
  <si>
    <t>AUXILIAR ADMINISTRATIVO</t>
  </si>
  <si>
    <t>SUBCOORD.ADM./OPER.CASADI</t>
  </si>
  <si>
    <t>PSICOLOGO/A</t>
  </si>
  <si>
    <t>CEMAIV</t>
  </si>
  <si>
    <t>DIRECTOR DEL CEMAIV</t>
  </si>
  <si>
    <t>TRABAJADOR/A SOCIAL</t>
  </si>
  <si>
    <t>AUX. ADMVO Y OP PREVERP</t>
  </si>
  <si>
    <t>PREVERP Y COF</t>
  </si>
  <si>
    <t>RESP. OP. PROG DE VALORES</t>
  </si>
  <si>
    <t>COORD. ADM.Y OPER.PREVERP</t>
  </si>
  <si>
    <t>REHABILITACION/ INTEG VIDA</t>
  </si>
  <si>
    <t>AUX. DE TERAP. FISIC. Y C</t>
  </si>
  <si>
    <t>COORD. ADMVO. Y OPER. DE</t>
  </si>
  <si>
    <t>EDUCADORA COMUNITARIA</t>
  </si>
  <si>
    <t>DIR.Y COORD. PREESCOLARES</t>
  </si>
  <si>
    <t>PREESCOLAR TOHUI</t>
  </si>
  <si>
    <t>DIREC Y COOD PREES LOMA</t>
  </si>
  <si>
    <t>EDUCADORA CABECERA MPAL</t>
  </si>
  <si>
    <t>EDUCADORAS GUARDERIA</t>
  </si>
  <si>
    <t>CADI</t>
  </si>
  <si>
    <t>COORDINADOR ADMINISTRATIVO</t>
  </si>
  <si>
    <t>AUX. DE EDUCA. GUARDERIA</t>
  </si>
  <si>
    <t>COORD. ADM.Y OPER. ASIS.A</t>
  </si>
  <si>
    <t>MARIA GUADALUPE</t>
  </si>
  <si>
    <t>JOSE REFUGIO</t>
  </si>
  <si>
    <t>MARISOL</t>
  </si>
  <si>
    <t>LILIA</t>
  </si>
  <si>
    <t>SEVERIANO</t>
  </si>
  <si>
    <t>FAUSTO</t>
  </si>
  <si>
    <t>J. GUADALUPE</t>
  </si>
  <si>
    <t>MA. ASUNCION</t>
  </si>
  <si>
    <t>ESTEFANIA</t>
  </si>
  <si>
    <t>ESPERANZA</t>
  </si>
  <si>
    <t>MARIA EDUWIGES</t>
  </si>
  <si>
    <t>JUANA</t>
  </si>
  <si>
    <t>MA. DOLORES</t>
  </si>
  <si>
    <t>MARIA DEL CARMEN</t>
  </si>
  <si>
    <t>HORTENCIA</t>
  </si>
  <si>
    <t>CAROLINA</t>
  </si>
  <si>
    <t>ROSA MARIA</t>
  </si>
  <si>
    <t>LUIS</t>
  </si>
  <si>
    <t>MA. SALUD</t>
  </si>
  <si>
    <t>MARIA DE LOS ANGELES</t>
  </si>
  <si>
    <t>GERARDO</t>
  </si>
  <si>
    <t>ALMA ROCIO</t>
  </si>
  <si>
    <t>FRANCISCO JAVIER</t>
  </si>
  <si>
    <t>LUIS ERNESTO</t>
  </si>
  <si>
    <t>VIANET GUADALUPE</t>
  </si>
  <si>
    <t>JOSEFINA</t>
  </si>
  <si>
    <t>MARCIAL JAIR</t>
  </si>
  <si>
    <t>PATRICIA</t>
  </si>
  <si>
    <t>MARIA DE JESUS</t>
  </si>
  <si>
    <t>MARIVEL</t>
  </si>
  <si>
    <t>ANDREA ALFONSINA</t>
  </si>
  <si>
    <t>MARGARITA</t>
  </si>
  <si>
    <t>MARICELA</t>
  </si>
  <si>
    <t>ANA LAURA</t>
  </si>
  <si>
    <t>MARIA ISABEL</t>
  </si>
  <si>
    <t>MARIA MERCEDES</t>
  </si>
  <si>
    <t>GRACIELA</t>
  </si>
  <si>
    <t>MARIA ARACELI</t>
  </si>
  <si>
    <t>VANESSA</t>
  </si>
  <si>
    <t>MA. GUADALUPE</t>
  </si>
  <si>
    <t>ALEJANDRA</t>
  </si>
  <si>
    <t>LIZBETH</t>
  </si>
  <si>
    <t>ANA LUISA</t>
  </si>
  <si>
    <t>MARIA LUISA</t>
  </si>
  <si>
    <t>CARDENAS</t>
  </si>
  <si>
    <t>CHAVEZ</t>
  </si>
  <si>
    <t>HURTADO</t>
  </si>
  <si>
    <t xml:space="preserve">LUNA </t>
  </si>
  <si>
    <t>MONTERO</t>
  </si>
  <si>
    <t>PAZ</t>
  </si>
  <si>
    <t>PEREZ</t>
  </si>
  <si>
    <t>SALINAS</t>
  </si>
  <si>
    <t>TREJO</t>
  </si>
  <si>
    <t>ACOSTA</t>
  </si>
  <si>
    <t xml:space="preserve">ALVARADO </t>
  </si>
  <si>
    <t>AVILA</t>
  </si>
  <si>
    <t xml:space="preserve">CRUZ </t>
  </si>
  <si>
    <t>GOMEZ</t>
  </si>
  <si>
    <t>GARCIA</t>
  </si>
  <si>
    <t>GONZALEZ</t>
  </si>
  <si>
    <t>ZARATE</t>
  </si>
  <si>
    <t>JIMENEZ</t>
  </si>
  <si>
    <t>SASTRE</t>
  </si>
  <si>
    <t>SANCHEZ</t>
  </si>
  <si>
    <t>ZARAZUA</t>
  </si>
  <si>
    <t>CAMPOS</t>
  </si>
  <si>
    <t>MANCERA</t>
  </si>
  <si>
    <t>SERVIN</t>
  </si>
  <si>
    <t>LLANOS</t>
  </si>
  <si>
    <t>PAREDES</t>
  </si>
  <si>
    <t>ARELLANO</t>
  </si>
  <si>
    <t>BAUTISTA</t>
  </si>
  <si>
    <t>BECERRA</t>
  </si>
  <si>
    <t>LEON</t>
  </si>
  <si>
    <t>MENDOZA</t>
  </si>
  <si>
    <t>MOLINA</t>
  </si>
  <si>
    <t>MORALES</t>
  </si>
  <si>
    <t>TAMAYO</t>
  </si>
  <si>
    <t>VILLEGAS</t>
  </si>
  <si>
    <t>YAÑEZ</t>
  </si>
  <si>
    <t>FRIAS</t>
  </si>
  <si>
    <t>LICEA</t>
  </si>
  <si>
    <t>QUESADA</t>
  </si>
  <si>
    <t>RAMIREZ</t>
  </si>
  <si>
    <t>RODRIGUEZ</t>
  </si>
  <si>
    <t>TORRES</t>
  </si>
  <si>
    <t>VELAZQUEZ</t>
  </si>
  <si>
    <t>MANDUJANO</t>
  </si>
  <si>
    <t>DE SANTIAGO</t>
  </si>
  <si>
    <t>NUÑEZ</t>
  </si>
  <si>
    <t>MANRRIQUEZ</t>
  </si>
  <si>
    <t>CRUZ</t>
  </si>
  <si>
    <t>FLORES</t>
  </si>
  <si>
    <t>HERNANDEZ</t>
  </si>
  <si>
    <t>RIVERA</t>
  </si>
  <si>
    <t>RUIZ</t>
  </si>
  <si>
    <t>CENTENO</t>
  </si>
  <si>
    <t>VERA</t>
  </si>
  <si>
    <t>ROJAS</t>
  </si>
  <si>
    <t>OVIEDO</t>
  </si>
  <si>
    <t>LUNA</t>
  </si>
  <si>
    <t>PACHECO</t>
  </si>
  <si>
    <t>MUÑOZ</t>
  </si>
  <si>
    <t>MACIAS</t>
  </si>
  <si>
    <t>GUERRERO</t>
  </si>
  <si>
    <t>PARRA</t>
  </si>
  <si>
    <t>VAZQUEZ</t>
  </si>
  <si>
    <t>IBARRA</t>
  </si>
  <si>
    <t>BADILLO</t>
  </si>
  <si>
    <t>AYALA</t>
  </si>
  <si>
    <t>RAMOS</t>
  </si>
  <si>
    <t>ZAVALA</t>
  </si>
  <si>
    <t>CONTRERAS</t>
  </si>
  <si>
    <t>BRIONES</t>
  </si>
  <si>
    <t>LOPEZ</t>
  </si>
  <si>
    <t>ZUÑIGA</t>
  </si>
  <si>
    <t>MENSUAL</t>
  </si>
  <si>
    <t>PESO</t>
  </si>
  <si>
    <t>DIF</t>
  </si>
  <si>
    <t>En la remuneración mensual neta va incluido las percepciones adicionales o en especie</t>
  </si>
  <si>
    <t>AUX. DE COMUNICACIÓN SOCIAL</t>
  </si>
  <si>
    <t>BRENDA NOHEMI</t>
  </si>
  <si>
    <t>VARGAS</t>
  </si>
  <si>
    <t>CHOFER</t>
  </si>
  <si>
    <t>PROMOTOR</t>
  </si>
  <si>
    <t>LAZARO</t>
  </si>
  <si>
    <t>ERIKA</t>
  </si>
  <si>
    <t>VEGA</t>
  </si>
  <si>
    <t>EDUARDO</t>
  </si>
  <si>
    <t>MIGUEL ANGEL</t>
  </si>
  <si>
    <t>INTENDENTE</t>
  </si>
  <si>
    <t>PRESCOLAR COMUNITARIO</t>
  </si>
  <si>
    <t>CELIA</t>
  </si>
  <si>
    <t>JAIME</t>
  </si>
  <si>
    <t>ROBLES</t>
  </si>
  <si>
    <t>PSICOLOGO</t>
  </si>
  <si>
    <t>PSICOLOGO GUARDERIA</t>
  </si>
  <si>
    <t>MARIA DE LOURDES</t>
  </si>
  <si>
    <t>CARREÑO</t>
  </si>
  <si>
    <t>SELENE</t>
  </si>
  <si>
    <t xml:space="preserve">HERNANDEZ </t>
  </si>
  <si>
    <t>KAREN JAZMIN</t>
  </si>
  <si>
    <t>MORENO</t>
  </si>
  <si>
    <t>ARIAS</t>
  </si>
  <si>
    <t>ENFERMERA</t>
  </si>
  <si>
    <t>MARIA JOSE</t>
  </si>
  <si>
    <t>MARIA CONSEPCION</t>
  </si>
  <si>
    <t>LARA</t>
  </si>
  <si>
    <t>COORD. ADM. OPER. CASADIFE</t>
  </si>
  <si>
    <t>MARIA DEL ROSARIO</t>
  </si>
  <si>
    <t xml:space="preserve">ESTRADA </t>
  </si>
  <si>
    <t>NEIRY GABRIELA</t>
  </si>
  <si>
    <t>MIRANDA</t>
  </si>
  <si>
    <t>MARIA FELISA</t>
  </si>
  <si>
    <t>BALTAZAR</t>
  </si>
  <si>
    <t>LUZ ELENA</t>
  </si>
  <si>
    <t>ESCAMILLA</t>
  </si>
  <si>
    <t>ANA ROSA</t>
  </si>
  <si>
    <t>X</t>
  </si>
  <si>
    <t>COCINERA</t>
  </si>
  <si>
    <t>MA. TERESA</t>
  </si>
  <si>
    <t>ORTIZ</t>
  </si>
  <si>
    <t>SECRETARIA DE GERONTOLOGICO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</si>
</sst>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1" xfId="0" applyFont="1" applyBorder="1"/>
    <xf numFmtId="0" fontId="7" fillId="3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7" fillId="0" borderId="1" xfId="0" applyNumberFormat="1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7" fillId="3" borderId="1" xfId="0" applyFont="1" applyFill="1" applyBorder="1"/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vertical="center"/>
    </xf>
    <xf numFmtId="14" fontId="2" fillId="0" borderId="1" xfId="0" applyNumberFormat="1" applyFont="1" applyBorder="1"/>
    <xf numFmtId="2" fontId="7" fillId="3" borderId="1" xfId="1" applyNumberFormat="1" applyFont="1" applyFill="1" applyBorder="1" applyAlignment="1">
      <alignment horizontal="center" vertical="center"/>
    </xf>
    <xf numFmtId="2" fontId="7" fillId="0" borderId="1" xfId="2" applyNumberFormat="1" applyFont="1" applyFill="1" applyBorder="1" applyAlignment="1">
      <alignment horizontal="center" vertical="center"/>
    </xf>
    <xf numFmtId="2" fontId="7" fillId="3" borderId="1" xfId="2" applyNumberFormat="1" applyFont="1" applyFill="1" applyBorder="1" applyAlignment="1">
      <alignment horizontal="center" vertical="center"/>
    </xf>
    <xf numFmtId="2" fontId="7" fillId="0" borderId="1" xfId="2" applyNumberFormat="1" applyFont="1" applyFill="1" applyBorder="1" applyAlignment="1">
      <alignment horizontal="right" vertical="center"/>
    </xf>
    <xf numFmtId="0" fontId="6" fillId="0" borderId="1" xfId="0" applyFont="1" applyBorder="1"/>
    <xf numFmtId="2" fontId="4" fillId="0" borderId="1" xfId="2" applyNumberFormat="1" applyFont="1" applyFill="1" applyBorder="1" applyAlignment="1">
      <alignment horizontal="center" vertical="center"/>
    </xf>
    <xf numFmtId="2" fontId="4" fillId="3" borderId="1" xfId="2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3"/>
  <sheetViews>
    <sheetView topLeftCell="O48" workbookViewId="0">
      <selection activeCell="P8" sqref="P8:P73"/>
    </sheetView>
  </sheetViews>
  <sheetFormatPr baseColWidth="10" defaultColWidth="9.140625" defaultRowHeight="15" x14ac:dyDescent="0.25"/>
  <cols>
    <col min="1" max="1" width="32.85546875" bestFit="1" customWidth="1"/>
    <col min="2" max="2" width="21.42578125" bestFit="1" customWidth="1"/>
    <col min="3" max="3" width="22.28515625" bestFit="1" customWidth="1"/>
    <col min="4" max="4" width="21.28515625" bestFit="1" customWidth="1"/>
    <col min="5" max="5" width="17.42578125" bestFit="1" customWidth="1"/>
    <col min="6" max="6" width="15.85546875" bestFit="1" customWidth="1"/>
    <col min="7" max="7" width="13.5703125" bestFit="1" customWidth="1"/>
    <col min="8" max="8" width="15.42578125" bestFit="1" customWidth="1"/>
    <col min="9" max="9" width="23.5703125" bestFit="1" customWidth="1"/>
    <col min="10" max="10" width="26.28515625" bestFit="1" customWidth="1"/>
    <col min="11" max="11" width="25.5703125" bestFit="1" customWidth="1"/>
    <col min="12" max="12" width="46" bestFit="1" customWidth="1"/>
    <col min="13" max="13" width="33.5703125" bestFit="1" customWidth="1"/>
    <col min="14" max="14" width="11.140625" bestFit="1" customWidth="1"/>
    <col min="15" max="16" width="46" bestFit="1" customWidth="1"/>
    <col min="17" max="17" width="14" bestFit="1" customWidth="1"/>
    <col min="18" max="18" width="11.140625" bestFit="1" customWidth="1"/>
    <col min="19" max="19" width="46" bestFit="1" customWidth="1"/>
    <col min="20" max="20" width="11" bestFit="1" customWidth="1"/>
    <col min="21" max="21" width="11.140625" bestFit="1" customWidth="1"/>
    <col min="22" max="22" width="8" bestFit="1" customWidth="1"/>
    <col min="23" max="23" width="11.140625" bestFit="1" customWidth="1"/>
    <col min="24" max="24" width="8" bestFit="1" customWidth="1"/>
    <col min="25" max="25" width="11.140625" bestFit="1" customWidth="1"/>
    <col min="26" max="26" width="9.5703125" bestFit="1" customWidth="1"/>
    <col min="27" max="27" width="11.140625" bestFit="1" customWidth="1"/>
    <col min="28" max="28" width="18" bestFit="1" customWidth="1"/>
    <col min="29" max="29" width="11.7109375" bestFit="1" customWidth="1"/>
    <col min="30" max="30" width="22.5703125" bestFit="1" customWidth="1"/>
    <col min="31" max="31" width="21.5703125" bestFit="1" customWidth="1"/>
    <col min="32" max="32" width="11.140625" bestFit="1" customWidth="1"/>
    <col min="33" max="33" width="21.28515625" bestFit="1" customWidth="1"/>
    <col min="34" max="34" width="25.42578125" bestFit="1" customWidth="1"/>
    <col min="35" max="35" width="30.5703125" bestFit="1" customWidth="1"/>
    <col min="36" max="36" width="8" bestFit="1" customWidth="1"/>
    <col min="37" max="37" width="26.7109375" bestFit="1" customWidth="1"/>
    <col min="38" max="38" width="41.7109375" customWidth="1"/>
  </cols>
  <sheetData>
    <row r="1" spans="1:38" hidden="1" x14ac:dyDescent="0.25">
      <c r="A1" t="s">
        <v>0</v>
      </c>
    </row>
    <row r="2" spans="1:38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8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4</v>
      </c>
      <c r="H3" s="32"/>
      <c r="I3" s="32"/>
    </row>
    <row r="4" spans="1:38" hidden="1" x14ac:dyDescent="0.25">
      <c r="A4" t="s">
        <v>6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6</v>
      </c>
      <c r="J4" t="s">
        <v>8</v>
      </c>
      <c r="K4" t="s">
        <v>8</v>
      </c>
      <c r="L4" t="s">
        <v>9</v>
      </c>
      <c r="M4" t="s">
        <v>8</v>
      </c>
      <c r="N4" t="s">
        <v>7</v>
      </c>
      <c r="O4" t="s">
        <v>9</v>
      </c>
      <c r="P4" t="s">
        <v>9</v>
      </c>
      <c r="Q4" t="s">
        <v>8</v>
      </c>
      <c r="R4" t="s">
        <v>7</v>
      </c>
      <c r="S4" t="s">
        <v>9</v>
      </c>
      <c r="T4" t="s">
        <v>8</v>
      </c>
      <c r="U4" t="s">
        <v>7</v>
      </c>
      <c r="V4" t="s">
        <v>8</v>
      </c>
      <c r="W4" t="s">
        <v>7</v>
      </c>
      <c r="X4" t="s">
        <v>8</v>
      </c>
      <c r="Y4" t="s">
        <v>7</v>
      </c>
      <c r="Z4" t="s">
        <v>8</v>
      </c>
      <c r="AA4" t="s">
        <v>7</v>
      </c>
      <c r="AB4" t="s">
        <v>8</v>
      </c>
      <c r="AC4" t="s">
        <v>7</v>
      </c>
      <c r="AD4" t="s">
        <v>8</v>
      </c>
      <c r="AE4" t="s">
        <v>10</v>
      </c>
      <c r="AF4" t="s">
        <v>7</v>
      </c>
      <c r="AG4" t="s">
        <v>8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1" t="s">
        <v>53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67</v>
      </c>
      <c r="S7" s="2" t="s">
        <v>71</v>
      </c>
      <c r="T7" s="2" t="s">
        <v>72</v>
      </c>
      <c r="U7" s="2" t="s">
        <v>67</v>
      </c>
      <c r="V7" s="2" t="s">
        <v>73</v>
      </c>
      <c r="W7" s="2" t="s">
        <v>67</v>
      </c>
      <c r="X7" s="2" t="s">
        <v>74</v>
      </c>
      <c r="Y7" s="2" t="s">
        <v>67</v>
      </c>
      <c r="Z7" s="2" t="s">
        <v>75</v>
      </c>
      <c r="AA7" s="2" t="s">
        <v>67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67</v>
      </c>
      <c r="AG7" s="2" t="s">
        <v>80</v>
      </c>
      <c r="AH7" s="2" t="s">
        <v>81</v>
      </c>
      <c r="AI7" s="2" t="s">
        <v>82</v>
      </c>
      <c r="AJ7" s="2" t="s">
        <v>83</v>
      </c>
      <c r="AK7" s="2" t="s">
        <v>84</v>
      </c>
      <c r="AL7" s="2" t="s">
        <v>85</v>
      </c>
    </row>
    <row r="8" spans="1:38" ht="29.25" customHeight="1" x14ac:dyDescent="0.25">
      <c r="A8" s="9" t="s">
        <v>93</v>
      </c>
      <c r="B8" s="10">
        <v>336</v>
      </c>
      <c r="C8" s="11" t="s">
        <v>119</v>
      </c>
      <c r="D8" s="10" t="s">
        <v>119</v>
      </c>
      <c r="E8" s="10" t="s">
        <v>118</v>
      </c>
      <c r="F8" s="11" t="s">
        <v>161</v>
      </c>
      <c r="G8" s="10" t="s">
        <v>205</v>
      </c>
      <c r="H8" s="10" t="s">
        <v>244</v>
      </c>
      <c r="I8" s="12" t="s">
        <v>97</v>
      </c>
      <c r="J8" s="21">
        <f>11807.47/14*30</f>
        <v>25301.721428571429</v>
      </c>
      <c r="K8" s="22">
        <f>12463.39/14*30</f>
        <v>26707.264285714282</v>
      </c>
      <c r="L8" s="13">
        <v>1</v>
      </c>
      <c r="M8" s="24">
        <f>2737.21/14*30</f>
        <v>5865.4500000000007</v>
      </c>
      <c r="N8" s="10" t="s">
        <v>276</v>
      </c>
      <c r="O8" s="13">
        <v>1</v>
      </c>
      <c r="P8" s="30"/>
      <c r="Q8" s="14"/>
      <c r="R8" s="15"/>
      <c r="S8" s="9"/>
      <c r="T8" s="9"/>
      <c r="U8" s="15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20">
        <v>43321</v>
      </c>
      <c r="AI8" s="13" t="s">
        <v>278</v>
      </c>
      <c r="AJ8" s="13">
        <v>2018</v>
      </c>
      <c r="AK8" s="19">
        <v>43264</v>
      </c>
      <c r="AL8" s="16" t="s">
        <v>279</v>
      </c>
    </row>
    <row r="9" spans="1:38" s="7" customFormat="1" ht="31.5" customHeight="1" x14ac:dyDescent="0.25">
      <c r="A9" s="9" t="s">
        <v>87</v>
      </c>
      <c r="B9" s="10">
        <v>396</v>
      </c>
      <c r="C9" s="11" t="s">
        <v>120</v>
      </c>
      <c r="D9" s="10" t="s">
        <v>120</v>
      </c>
      <c r="E9" s="10" t="s">
        <v>118</v>
      </c>
      <c r="F9" s="11" t="s">
        <v>306</v>
      </c>
      <c r="G9" s="10" t="s">
        <v>274</v>
      </c>
      <c r="H9" s="10" t="s">
        <v>307</v>
      </c>
      <c r="I9" s="12" t="s">
        <v>96</v>
      </c>
      <c r="J9" s="21">
        <f>2238.11/14*30</f>
        <v>4795.9500000000007</v>
      </c>
      <c r="K9" s="22">
        <f>2933.41/14*30</f>
        <v>6285.8785714285705</v>
      </c>
      <c r="L9" s="13">
        <v>2</v>
      </c>
      <c r="M9" s="24">
        <f>945.41/14*30</f>
        <v>2025.8785714285711</v>
      </c>
      <c r="N9" s="10" t="s">
        <v>276</v>
      </c>
      <c r="O9" s="13">
        <v>2</v>
      </c>
      <c r="P9" s="30"/>
      <c r="Q9" s="14"/>
      <c r="R9" s="15"/>
      <c r="S9" s="9"/>
      <c r="T9" s="9"/>
      <c r="U9" s="15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20">
        <v>43321</v>
      </c>
      <c r="AI9" s="13" t="s">
        <v>278</v>
      </c>
      <c r="AJ9" s="13">
        <v>2018</v>
      </c>
      <c r="AK9" s="19">
        <v>43264</v>
      </c>
      <c r="AL9" s="16" t="s">
        <v>279</v>
      </c>
    </row>
    <row r="10" spans="1:38" ht="29.25" customHeight="1" x14ac:dyDescent="0.25">
      <c r="A10" s="9" t="s">
        <v>87</v>
      </c>
      <c r="B10" s="10">
        <v>348</v>
      </c>
      <c r="C10" s="11" t="s">
        <v>121</v>
      </c>
      <c r="D10" s="10" t="s">
        <v>121</v>
      </c>
      <c r="E10" s="10" t="s">
        <v>118</v>
      </c>
      <c r="F10" s="11" t="s">
        <v>163</v>
      </c>
      <c r="G10" s="10" t="s">
        <v>207</v>
      </c>
      <c r="H10" s="10" t="s">
        <v>248</v>
      </c>
      <c r="I10" s="12" t="s">
        <v>96</v>
      </c>
      <c r="J10" s="23">
        <f>2007.46/14*30</f>
        <v>4301.7000000000007</v>
      </c>
      <c r="K10" s="22">
        <f>2825.43/14*30</f>
        <v>6054.4928571428572</v>
      </c>
      <c r="L10" s="13">
        <v>3</v>
      </c>
      <c r="M10" s="22">
        <f>848.45/14*30</f>
        <v>1818.1071428571431</v>
      </c>
      <c r="N10" s="10" t="s">
        <v>276</v>
      </c>
      <c r="O10" s="13">
        <v>3</v>
      </c>
      <c r="P10" s="30"/>
      <c r="Q10" s="14"/>
      <c r="R10" s="15"/>
      <c r="S10" s="9"/>
      <c r="T10" s="9"/>
      <c r="U10" s="15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20">
        <v>43321</v>
      </c>
      <c r="AI10" s="13" t="s">
        <v>278</v>
      </c>
      <c r="AJ10" s="13">
        <v>2018</v>
      </c>
      <c r="AK10" s="19">
        <v>43264</v>
      </c>
      <c r="AL10" s="16" t="s">
        <v>279</v>
      </c>
    </row>
    <row r="11" spans="1:38" ht="30" customHeight="1" x14ac:dyDescent="0.25">
      <c r="A11" s="9" t="s">
        <v>87</v>
      </c>
      <c r="B11" s="17">
        <v>350</v>
      </c>
      <c r="C11" s="11" t="s">
        <v>122</v>
      </c>
      <c r="D11" s="10" t="s">
        <v>122</v>
      </c>
      <c r="E11" s="10" t="s">
        <v>118</v>
      </c>
      <c r="F11" s="10" t="s">
        <v>164</v>
      </c>
      <c r="G11" s="10" t="s">
        <v>208</v>
      </c>
      <c r="H11" s="10" t="s">
        <v>249</v>
      </c>
      <c r="I11" s="12" t="s">
        <v>97</v>
      </c>
      <c r="J11" s="21">
        <f>1893.88/14*30</f>
        <v>4058.3142857142861</v>
      </c>
      <c r="K11" s="22">
        <f>2684.89/14*30</f>
        <v>5753.3357142857139</v>
      </c>
      <c r="L11" s="13">
        <v>4</v>
      </c>
      <c r="M11" s="22">
        <f>833/14*30</f>
        <v>1785</v>
      </c>
      <c r="N11" s="10" t="s">
        <v>276</v>
      </c>
      <c r="O11" s="13">
        <v>4</v>
      </c>
      <c r="P11" s="30"/>
      <c r="Q11" s="14"/>
      <c r="R11" s="15"/>
      <c r="S11" s="9"/>
      <c r="T11" s="9"/>
      <c r="U11" s="15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20">
        <v>43321</v>
      </c>
      <c r="AI11" s="13" t="s">
        <v>278</v>
      </c>
      <c r="AJ11" s="13">
        <v>2018</v>
      </c>
      <c r="AK11" s="19">
        <v>43264</v>
      </c>
      <c r="AL11" s="16" t="s">
        <v>279</v>
      </c>
    </row>
    <row r="12" spans="1:38" ht="27.75" customHeight="1" x14ac:dyDescent="0.25">
      <c r="A12" s="9" t="s">
        <v>87</v>
      </c>
      <c r="B12" s="10">
        <v>15</v>
      </c>
      <c r="C12" s="11" t="s">
        <v>123</v>
      </c>
      <c r="D12" s="10" t="s">
        <v>123</v>
      </c>
      <c r="E12" s="10" t="s">
        <v>118</v>
      </c>
      <c r="F12" s="10" t="s">
        <v>165</v>
      </c>
      <c r="G12" s="10" t="s">
        <v>209</v>
      </c>
      <c r="H12" s="10" t="s">
        <v>250</v>
      </c>
      <c r="I12" s="12" t="s">
        <v>97</v>
      </c>
      <c r="J12" s="21">
        <f>2729.42/14*30</f>
        <v>5848.7571428571437</v>
      </c>
      <c r="K12" s="22">
        <f>3553.15/14*30</f>
        <v>7613.8928571428569</v>
      </c>
      <c r="L12" s="13">
        <v>5</v>
      </c>
      <c r="M12" s="22">
        <f>921.59/14*30</f>
        <v>1974.8357142857142</v>
      </c>
      <c r="N12" s="10" t="s">
        <v>276</v>
      </c>
      <c r="O12" s="13">
        <v>5</v>
      </c>
      <c r="P12" s="30"/>
      <c r="Q12" s="14"/>
      <c r="R12" s="15"/>
      <c r="S12" s="9"/>
      <c r="T12" s="9"/>
      <c r="U12" s="15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20">
        <v>43321</v>
      </c>
      <c r="AI12" s="13" t="s">
        <v>278</v>
      </c>
      <c r="AJ12" s="13">
        <v>2018</v>
      </c>
      <c r="AK12" s="19">
        <v>43264</v>
      </c>
      <c r="AL12" s="16" t="s">
        <v>279</v>
      </c>
    </row>
    <row r="13" spans="1:38" ht="29.25" customHeight="1" x14ac:dyDescent="0.25">
      <c r="A13" s="9" t="s">
        <v>87</v>
      </c>
      <c r="B13" s="10">
        <v>366</v>
      </c>
      <c r="C13" s="11" t="s">
        <v>123</v>
      </c>
      <c r="D13" s="10" t="s">
        <v>123</v>
      </c>
      <c r="E13" s="10" t="s">
        <v>118</v>
      </c>
      <c r="F13" s="10" t="s">
        <v>166</v>
      </c>
      <c r="G13" s="10" t="s">
        <v>210</v>
      </c>
      <c r="H13" s="10" t="s">
        <v>204</v>
      </c>
      <c r="I13" s="12" t="s">
        <v>97</v>
      </c>
      <c r="J13" s="21">
        <f>2729.42/14*30</f>
        <v>5848.7571428571437</v>
      </c>
      <c r="K13" s="22">
        <f>3603.46/14*30</f>
        <v>7721.7</v>
      </c>
      <c r="L13" s="13">
        <v>6</v>
      </c>
      <c r="M13" s="22">
        <f>921.62/14*30</f>
        <v>1974.8999999999999</v>
      </c>
      <c r="N13" s="10" t="s">
        <v>276</v>
      </c>
      <c r="O13" s="13">
        <v>6</v>
      </c>
      <c r="P13" s="30"/>
      <c r="Q13" s="14"/>
      <c r="R13" s="15"/>
      <c r="S13" s="9"/>
      <c r="T13" s="9"/>
      <c r="U13" s="15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20">
        <v>43321</v>
      </c>
      <c r="AI13" s="13" t="s">
        <v>278</v>
      </c>
      <c r="AJ13" s="13">
        <v>2018</v>
      </c>
      <c r="AK13" s="19">
        <v>43264</v>
      </c>
      <c r="AL13" s="16" t="s">
        <v>279</v>
      </c>
    </row>
    <row r="14" spans="1:38" ht="29.25" customHeight="1" x14ac:dyDescent="0.25">
      <c r="A14" s="9" t="s">
        <v>87</v>
      </c>
      <c r="B14" s="10">
        <v>19</v>
      </c>
      <c r="C14" s="11" t="s">
        <v>121</v>
      </c>
      <c r="D14" s="10" t="s">
        <v>121</v>
      </c>
      <c r="E14" s="10" t="s">
        <v>118</v>
      </c>
      <c r="F14" s="11" t="s">
        <v>167</v>
      </c>
      <c r="G14" s="10" t="s">
        <v>211</v>
      </c>
      <c r="H14" s="10" t="s">
        <v>251</v>
      </c>
      <c r="I14" s="12" t="s">
        <v>96</v>
      </c>
      <c r="J14" s="21">
        <f>1374.63/14*30</f>
        <v>2945.6357142857146</v>
      </c>
      <c r="K14" s="22">
        <f>2120.38/14*30</f>
        <v>4543.6714285714288</v>
      </c>
      <c r="L14" s="13">
        <v>7</v>
      </c>
      <c r="M14" s="22">
        <f>774.37/14*30</f>
        <v>1659.3642857142859</v>
      </c>
      <c r="N14" s="10" t="s">
        <v>276</v>
      </c>
      <c r="O14" s="9">
        <v>7</v>
      </c>
      <c r="P14" s="30"/>
      <c r="Q14" s="14"/>
      <c r="R14" s="15"/>
      <c r="S14" s="9"/>
      <c r="T14" s="9"/>
      <c r="U14" s="15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20">
        <v>43321</v>
      </c>
      <c r="AI14" s="13" t="s">
        <v>278</v>
      </c>
      <c r="AJ14" s="13">
        <v>2018</v>
      </c>
      <c r="AK14" s="19">
        <v>43264</v>
      </c>
      <c r="AL14" s="16" t="s">
        <v>279</v>
      </c>
    </row>
    <row r="15" spans="1:38" s="5" customFormat="1" ht="29.25" customHeight="1" x14ac:dyDescent="0.25">
      <c r="A15" s="9" t="s">
        <v>87</v>
      </c>
      <c r="B15" s="10">
        <v>377</v>
      </c>
      <c r="C15" s="11" t="s">
        <v>280</v>
      </c>
      <c r="D15" s="10" t="s">
        <v>280</v>
      </c>
      <c r="E15" s="10" t="s">
        <v>118</v>
      </c>
      <c r="F15" s="10" t="s">
        <v>281</v>
      </c>
      <c r="G15" s="10" t="s">
        <v>223</v>
      </c>
      <c r="H15" s="10" t="s">
        <v>282</v>
      </c>
      <c r="I15" s="12" t="s">
        <v>96</v>
      </c>
      <c r="J15" s="21">
        <f>4417.85/14*30</f>
        <v>9466.8214285714294</v>
      </c>
      <c r="K15" s="22">
        <f>5178.12/14*30</f>
        <v>11095.971428571427</v>
      </c>
      <c r="L15" s="13">
        <v>8</v>
      </c>
      <c r="M15" s="22">
        <f>1259.29/14*30</f>
        <v>2698.4785714285713</v>
      </c>
      <c r="N15" s="10" t="s">
        <v>276</v>
      </c>
      <c r="O15" s="9">
        <v>8</v>
      </c>
      <c r="P15" s="30"/>
      <c r="Q15" s="14"/>
      <c r="R15" s="15"/>
      <c r="S15" s="9"/>
      <c r="T15" s="9"/>
      <c r="U15" s="15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20">
        <v>43321</v>
      </c>
      <c r="AI15" s="13" t="s">
        <v>278</v>
      </c>
      <c r="AJ15" s="13">
        <v>2018</v>
      </c>
      <c r="AK15" s="19">
        <v>43264</v>
      </c>
      <c r="AL15" s="16" t="s">
        <v>279</v>
      </c>
    </row>
    <row r="16" spans="1:38" s="5" customFormat="1" ht="29.25" customHeight="1" x14ac:dyDescent="0.25">
      <c r="A16" s="9" t="s">
        <v>87</v>
      </c>
      <c r="B16" s="10">
        <v>237</v>
      </c>
      <c r="C16" s="11" t="s">
        <v>283</v>
      </c>
      <c r="D16" s="10" t="s">
        <v>283</v>
      </c>
      <c r="E16" s="10" t="s">
        <v>118</v>
      </c>
      <c r="F16" s="10" t="s">
        <v>180</v>
      </c>
      <c r="G16" s="10" t="s">
        <v>222</v>
      </c>
      <c r="H16" s="10" t="s">
        <v>259</v>
      </c>
      <c r="I16" s="12" t="s">
        <v>97</v>
      </c>
      <c r="J16" s="21">
        <f>3531.53/14*30</f>
        <v>7567.5642857142866</v>
      </c>
      <c r="K16" s="22">
        <f>4374.6/14*30</f>
        <v>9374.1428571428569</v>
      </c>
      <c r="L16" s="13">
        <v>9</v>
      </c>
      <c r="M16" s="22">
        <f>1082.01/14*30</f>
        <v>2318.5928571428572</v>
      </c>
      <c r="N16" s="10" t="s">
        <v>276</v>
      </c>
      <c r="O16" s="9">
        <v>9</v>
      </c>
      <c r="P16" s="30"/>
      <c r="Q16" s="14"/>
      <c r="R16" s="15"/>
      <c r="S16" s="9"/>
      <c r="T16" s="9"/>
      <c r="U16" s="15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20">
        <v>43321</v>
      </c>
      <c r="AI16" s="13" t="s">
        <v>278</v>
      </c>
      <c r="AJ16" s="13">
        <v>2018</v>
      </c>
      <c r="AK16" s="19">
        <v>43264</v>
      </c>
      <c r="AL16" s="16" t="s">
        <v>279</v>
      </c>
    </row>
    <row r="17" spans="1:38" ht="29.25" customHeight="1" x14ac:dyDescent="0.25">
      <c r="A17" s="9" t="s">
        <v>93</v>
      </c>
      <c r="B17" s="10">
        <v>345</v>
      </c>
      <c r="C17" s="11" t="s">
        <v>124</v>
      </c>
      <c r="D17" s="10" t="s">
        <v>124</v>
      </c>
      <c r="E17" s="10" t="s">
        <v>118</v>
      </c>
      <c r="F17" s="11" t="s">
        <v>168</v>
      </c>
      <c r="G17" s="10" t="s">
        <v>212</v>
      </c>
      <c r="H17" s="10" t="s">
        <v>215</v>
      </c>
      <c r="I17" s="12" t="s">
        <v>96</v>
      </c>
      <c r="J17" s="21">
        <f>4874.39/14*30</f>
        <v>10445.12142857143</v>
      </c>
      <c r="K17" s="22">
        <f>5662.84/14*30</f>
        <v>12134.657142857144</v>
      </c>
      <c r="L17" s="13">
        <v>10</v>
      </c>
      <c r="M17" s="22">
        <f>1350.59/14*30</f>
        <v>2894.1214285714286</v>
      </c>
      <c r="N17" s="10" t="s">
        <v>276</v>
      </c>
      <c r="O17" s="9">
        <v>10</v>
      </c>
      <c r="P17" s="30"/>
      <c r="Q17" s="14"/>
      <c r="R17" s="15"/>
      <c r="S17" s="9"/>
      <c r="T17" s="9"/>
      <c r="U17" s="15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20">
        <v>43321</v>
      </c>
      <c r="AI17" s="13" t="s">
        <v>278</v>
      </c>
      <c r="AJ17" s="13">
        <v>2018</v>
      </c>
      <c r="AK17" s="19">
        <v>43264</v>
      </c>
      <c r="AL17" s="16" t="s">
        <v>279</v>
      </c>
    </row>
    <row r="18" spans="1:38" ht="30.75" customHeight="1" x14ac:dyDescent="0.25">
      <c r="A18" s="9" t="s">
        <v>87</v>
      </c>
      <c r="B18" s="10">
        <v>2</v>
      </c>
      <c r="C18" s="11" t="s">
        <v>125</v>
      </c>
      <c r="D18" s="10" t="s">
        <v>125</v>
      </c>
      <c r="E18" s="10" t="s">
        <v>126</v>
      </c>
      <c r="F18" s="10" t="s">
        <v>169</v>
      </c>
      <c r="G18" s="10" t="s">
        <v>213</v>
      </c>
      <c r="H18" s="10" t="s">
        <v>235</v>
      </c>
      <c r="I18" s="12" t="s">
        <v>96</v>
      </c>
      <c r="J18" s="23">
        <f>4734.7/14*30</f>
        <v>10145.785714285714</v>
      </c>
      <c r="K18" s="22">
        <f>5508.53/14*30</f>
        <v>11803.992857142855</v>
      </c>
      <c r="L18" s="13">
        <v>11</v>
      </c>
      <c r="M18" s="23">
        <f>1322.65/14*30</f>
        <v>2834.2500000000005</v>
      </c>
      <c r="N18" s="10" t="s">
        <v>276</v>
      </c>
      <c r="O18" s="9">
        <v>11</v>
      </c>
      <c r="P18" s="30"/>
      <c r="Q18" s="14"/>
      <c r="R18" s="15"/>
      <c r="S18" s="9"/>
      <c r="T18" s="9"/>
      <c r="U18" s="15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20">
        <v>43321</v>
      </c>
      <c r="AI18" s="13" t="s">
        <v>278</v>
      </c>
      <c r="AJ18" s="13">
        <v>2018</v>
      </c>
      <c r="AK18" s="19">
        <v>43264</v>
      </c>
      <c r="AL18" s="16" t="s">
        <v>279</v>
      </c>
    </row>
    <row r="19" spans="1:38" ht="29.25" customHeight="1" x14ac:dyDescent="0.25">
      <c r="A19" s="9" t="s">
        <v>87</v>
      </c>
      <c r="B19" s="10">
        <v>371</v>
      </c>
      <c r="C19" s="11" t="s">
        <v>127</v>
      </c>
      <c r="D19" s="10" t="s">
        <v>127</v>
      </c>
      <c r="E19" s="10" t="s">
        <v>126</v>
      </c>
      <c r="F19" s="10" t="s">
        <v>170</v>
      </c>
      <c r="G19" s="10" t="s">
        <v>214</v>
      </c>
      <c r="H19" s="10" t="s">
        <v>252</v>
      </c>
      <c r="I19" s="12" t="s">
        <v>96</v>
      </c>
      <c r="J19" s="23">
        <f>3718.83/14*30</f>
        <v>7968.9214285714288</v>
      </c>
      <c r="K19" s="22">
        <f>4461.34/14*30</f>
        <v>9560.0142857142873</v>
      </c>
      <c r="L19" s="13">
        <v>12</v>
      </c>
      <c r="M19" s="23">
        <f>1119.47/14*30</f>
        <v>2398.8642857142859</v>
      </c>
      <c r="N19" s="10" t="s">
        <v>276</v>
      </c>
      <c r="O19" s="9">
        <v>12</v>
      </c>
      <c r="P19" s="30"/>
      <c r="Q19" s="14"/>
      <c r="R19" s="15"/>
      <c r="S19" s="9"/>
      <c r="T19" s="9"/>
      <c r="U19" s="15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20">
        <v>43321</v>
      </c>
      <c r="AI19" s="13" t="s">
        <v>278</v>
      </c>
      <c r="AJ19" s="13">
        <v>2018</v>
      </c>
      <c r="AK19" s="19">
        <v>43264</v>
      </c>
      <c r="AL19" s="16" t="s">
        <v>279</v>
      </c>
    </row>
    <row r="20" spans="1:38" ht="29.25" customHeight="1" x14ac:dyDescent="0.25">
      <c r="A20" s="9" t="s">
        <v>87</v>
      </c>
      <c r="B20" s="10">
        <v>3</v>
      </c>
      <c r="C20" s="11" t="s">
        <v>128</v>
      </c>
      <c r="D20" s="10" t="s">
        <v>128</v>
      </c>
      <c r="E20" s="10" t="s">
        <v>126</v>
      </c>
      <c r="F20" s="10" t="s">
        <v>171</v>
      </c>
      <c r="G20" s="10" t="s">
        <v>215</v>
      </c>
      <c r="H20" s="10" t="s">
        <v>253</v>
      </c>
      <c r="I20" s="12" t="s">
        <v>96</v>
      </c>
      <c r="J20" s="23">
        <f>3531.53/14*30</f>
        <v>7567.5642857142866</v>
      </c>
      <c r="K20" s="22">
        <f>4387.85/14*30</f>
        <v>9402.5357142857138</v>
      </c>
      <c r="L20" s="13">
        <v>13</v>
      </c>
      <c r="M20" s="23">
        <f>1082.01/14*30</f>
        <v>2318.5928571428572</v>
      </c>
      <c r="N20" s="10" t="s">
        <v>276</v>
      </c>
      <c r="O20" s="9">
        <v>13</v>
      </c>
      <c r="P20" s="30"/>
      <c r="Q20" s="14"/>
      <c r="R20" s="15"/>
      <c r="S20" s="9"/>
      <c r="T20" s="9"/>
      <c r="U20" s="15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20">
        <v>43321</v>
      </c>
      <c r="AI20" s="13" t="s">
        <v>278</v>
      </c>
      <c r="AJ20" s="13">
        <v>2018</v>
      </c>
      <c r="AK20" s="19">
        <v>43264</v>
      </c>
      <c r="AL20" s="16" t="s">
        <v>279</v>
      </c>
    </row>
    <row r="21" spans="1:38" ht="29.25" customHeight="1" x14ac:dyDescent="0.25">
      <c r="A21" s="9" t="s">
        <v>93</v>
      </c>
      <c r="B21" s="10">
        <v>375</v>
      </c>
      <c r="C21" s="11" t="s">
        <v>129</v>
      </c>
      <c r="D21" s="10" t="s">
        <v>129</v>
      </c>
      <c r="E21" s="10" t="s">
        <v>126</v>
      </c>
      <c r="F21" s="11" t="s">
        <v>172</v>
      </c>
      <c r="G21" s="10" t="s">
        <v>216</v>
      </c>
      <c r="H21" s="10" t="s">
        <v>254</v>
      </c>
      <c r="I21" s="12" t="s">
        <v>96</v>
      </c>
      <c r="J21" s="23">
        <f>5429.8/14*30</f>
        <v>11635.285714285714</v>
      </c>
      <c r="K21" s="22">
        <f>6205.99/14*30</f>
        <v>13298.55</v>
      </c>
      <c r="L21" s="13">
        <v>14</v>
      </c>
      <c r="M21" s="23">
        <f>1461.67/14*30</f>
        <v>3132.15</v>
      </c>
      <c r="N21" s="10" t="s">
        <v>276</v>
      </c>
      <c r="O21" s="9">
        <v>14</v>
      </c>
      <c r="P21" s="30"/>
      <c r="Q21" s="14"/>
      <c r="R21" s="15"/>
      <c r="S21" s="9"/>
      <c r="T21" s="9"/>
      <c r="U21" s="15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20">
        <v>43321</v>
      </c>
      <c r="AI21" s="13" t="s">
        <v>278</v>
      </c>
      <c r="AJ21" s="13">
        <v>2018</v>
      </c>
      <c r="AK21" s="19">
        <v>43264</v>
      </c>
      <c r="AL21" s="16" t="s">
        <v>279</v>
      </c>
    </row>
    <row r="22" spans="1:38" ht="30.75" customHeight="1" x14ac:dyDescent="0.25">
      <c r="A22" s="9" t="s">
        <v>87</v>
      </c>
      <c r="B22" s="10">
        <v>221</v>
      </c>
      <c r="C22" s="11" t="s">
        <v>127</v>
      </c>
      <c r="D22" s="10" t="s">
        <v>127</v>
      </c>
      <c r="E22" s="10" t="s">
        <v>126</v>
      </c>
      <c r="F22" s="10" t="s">
        <v>173</v>
      </c>
      <c r="G22" s="10" t="s">
        <v>217</v>
      </c>
      <c r="H22" s="10" t="s">
        <v>255</v>
      </c>
      <c r="I22" s="12" t="s">
        <v>96</v>
      </c>
      <c r="J22" s="23">
        <f>2357.33/14*30</f>
        <v>5051.4214285714279</v>
      </c>
      <c r="K22" s="22">
        <f>3167.95/14*30</f>
        <v>6788.4642857142853</v>
      </c>
      <c r="L22" s="13">
        <v>15</v>
      </c>
      <c r="M22" s="23">
        <f>855.13/14*30</f>
        <v>1832.4214285714286</v>
      </c>
      <c r="N22" s="10" t="s">
        <v>276</v>
      </c>
      <c r="O22" s="9">
        <v>15</v>
      </c>
      <c r="P22" s="30"/>
      <c r="Q22" s="14"/>
      <c r="R22" s="15"/>
      <c r="S22" s="9"/>
      <c r="T22" s="9"/>
      <c r="U22" s="15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20">
        <v>43321</v>
      </c>
      <c r="AI22" s="13" t="s">
        <v>278</v>
      </c>
      <c r="AJ22" s="13">
        <v>2018</v>
      </c>
      <c r="AK22" s="19">
        <v>43264</v>
      </c>
      <c r="AL22" s="16" t="s">
        <v>279</v>
      </c>
    </row>
    <row r="23" spans="1:38" ht="30" customHeight="1" x14ac:dyDescent="0.25">
      <c r="A23" s="9" t="s">
        <v>87</v>
      </c>
      <c r="B23" s="10">
        <v>7</v>
      </c>
      <c r="C23" s="11" t="s">
        <v>130</v>
      </c>
      <c r="D23" s="10" t="s">
        <v>130</v>
      </c>
      <c r="E23" s="10" t="s">
        <v>131</v>
      </c>
      <c r="F23" s="11" t="s">
        <v>174</v>
      </c>
      <c r="G23" s="10" t="s">
        <v>218</v>
      </c>
      <c r="H23" s="10" t="s">
        <v>236</v>
      </c>
      <c r="I23" s="12" t="s">
        <v>96</v>
      </c>
      <c r="J23" s="23">
        <f>4106.33/14*30</f>
        <v>8799.278571428571</v>
      </c>
      <c r="K23" s="22">
        <f>4864.34/14*30</f>
        <v>10423.585714285715</v>
      </c>
      <c r="L23" s="13">
        <v>16</v>
      </c>
      <c r="M23" s="23">
        <f>1196.97/14*30</f>
        <v>2564.9357142857143</v>
      </c>
      <c r="N23" s="10" t="s">
        <v>276</v>
      </c>
      <c r="O23" s="9">
        <v>16</v>
      </c>
      <c r="P23" s="30"/>
      <c r="Q23" s="14"/>
      <c r="R23" s="15"/>
      <c r="S23" s="9"/>
      <c r="T23" s="9"/>
      <c r="U23" s="15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20">
        <v>43321</v>
      </c>
      <c r="AI23" s="13" t="s">
        <v>278</v>
      </c>
      <c r="AJ23" s="13">
        <v>2018</v>
      </c>
      <c r="AK23" s="19">
        <v>43264</v>
      </c>
      <c r="AL23" s="16" t="s">
        <v>279</v>
      </c>
    </row>
    <row r="24" spans="1:38" ht="29.25" customHeight="1" x14ac:dyDescent="0.25">
      <c r="A24" s="9" t="s">
        <v>93</v>
      </c>
      <c r="B24" s="10">
        <v>339</v>
      </c>
      <c r="C24" s="11" t="s">
        <v>132</v>
      </c>
      <c r="D24" s="10" t="s">
        <v>132</v>
      </c>
      <c r="E24" s="10" t="s">
        <v>131</v>
      </c>
      <c r="F24" s="11" t="s">
        <v>175</v>
      </c>
      <c r="G24" s="10" t="s">
        <v>219</v>
      </c>
      <c r="H24" s="10" t="s">
        <v>256</v>
      </c>
      <c r="I24" s="12" t="s">
        <v>96</v>
      </c>
      <c r="J24" s="23">
        <f>6684.29/14*30</f>
        <v>14323.478571428572</v>
      </c>
      <c r="K24" s="22">
        <f>7516.28/14*30</f>
        <v>16106.314285714287</v>
      </c>
      <c r="L24" s="13">
        <v>17</v>
      </c>
      <c r="M24" s="23">
        <f>1712.57/14*30</f>
        <v>3669.792857142857</v>
      </c>
      <c r="N24" s="10" t="s">
        <v>276</v>
      </c>
      <c r="O24" s="9">
        <v>17</v>
      </c>
      <c r="P24" s="30"/>
      <c r="Q24" s="14"/>
      <c r="R24" s="15"/>
      <c r="S24" s="9"/>
      <c r="T24" s="9"/>
      <c r="U24" s="15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20">
        <v>43321</v>
      </c>
      <c r="AI24" s="13" t="s">
        <v>278</v>
      </c>
      <c r="AJ24" s="13">
        <v>2018</v>
      </c>
      <c r="AK24" s="19">
        <v>43264</v>
      </c>
      <c r="AL24" s="16" t="s">
        <v>279</v>
      </c>
    </row>
    <row r="25" spans="1:38" s="8" customFormat="1" ht="29.25" customHeight="1" x14ac:dyDescent="0.25">
      <c r="A25" s="9" t="s">
        <v>87</v>
      </c>
      <c r="B25" s="10">
        <v>374</v>
      </c>
      <c r="C25" s="11" t="s">
        <v>322</v>
      </c>
      <c r="D25" s="11" t="s">
        <v>322</v>
      </c>
      <c r="E25" s="10" t="s">
        <v>131</v>
      </c>
      <c r="F25" s="11" t="s">
        <v>162</v>
      </c>
      <c r="G25" s="10" t="s">
        <v>206</v>
      </c>
      <c r="H25" s="10" t="s">
        <v>247</v>
      </c>
      <c r="I25" s="12" t="s">
        <v>96</v>
      </c>
      <c r="J25" s="21">
        <f>1794.1/14*30</f>
        <v>3844.5</v>
      </c>
      <c r="K25" s="22">
        <f>2572.56/14*30</f>
        <v>5512.6285714285714</v>
      </c>
      <c r="L25" s="13">
        <v>18</v>
      </c>
      <c r="M25" s="24">
        <f>819.43/14*30</f>
        <v>1755.9214285714284</v>
      </c>
      <c r="N25" s="10" t="s">
        <v>276</v>
      </c>
      <c r="O25" s="13">
        <v>18</v>
      </c>
      <c r="P25" s="30"/>
      <c r="Q25" s="14"/>
      <c r="R25" s="15"/>
      <c r="S25" s="9"/>
      <c r="T25" s="9"/>
      <c r="U25" s="15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20">
        <v>43321</v>
      </c>
      <c r="AI25" s="13" t="s">
        <v>278</v>
      </c>
      <c r="AJ25" s="13">
        <v>2018</v>
      </c>
      <c r="AK25" s="19">
        <v>43264</v>
      </c>
      <c r="AL25" s="16" t="s">
        <v>279</v>
      </c>
    </row>
    <row r="26" spans="1:38" ht="30.75" customHeight="1" x14ac:dyDescent="0.25">
      <c r="A26" s="9" t="s">
        <v>87</v>
      </c>
      <c r="B26" s="10">
        <v>20</v>
      </c>
      <c r="C26" s="11" t="s">
        <v>133</v>
      </c>
      <c r="D26" s="10" t="s">
        <v>133</v>
      </c>
      <c r="E26" s="10" t="s">
        <v>131</v>
      </c>
      <c r="F26" s="11" t="s">
        <v>176</v>
      </c>
      <c r="G26" s="10" t="s">
        <v>211</v>
      </c>
      <c r="H26" s="10" t="s">
        <v>251</v>
      </c>
      <c r="I26" s="12" t="s">
        <v>96</v>
      </c>
      <c r="J26" s="23">
        <f>1374.63/14*30</f>
        <v>2945.6357142857146</v>
      </c>
      <c r="K26" s="22">
        <f>2120.38/14*30</f>
        <v>4543.6714285714288</v>
      </c>
      <c r="L26" s="13">
        <v>19</v>
      </c>
      <c r="M26" s="23">
        <f>774.37/14*30</f>
        <v>1659.3642857142859</v>
      </c>
      <c r="N26" s="10" t="s">
        <v>276</v>
      </c>
      <c r="O26" s="9">
        <v>19</v>
      </c>
      <c r="P26" s="30"/>
      <c r="Q26" s="14"/>
      <c r="R26" s="15"/>
      <c r="S26" s="9"/>
      <c r="T26" s="9"/>
      <c r="U26" s="15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20">
        <v>43321</v>
      </c>
      <c r="AI26" s="13" t="s">
        <v>278</v>
      </c>
      <c r="AJ26" s="13">
        <v>2018</v>
      </c>
      <c r="AK26" s="19">
        <v>43264</v>
      </c>
      <c r="AL26" s="16" t="s">
        <v>279</v>
      </c>
    </row>
    <row r="27" spans="1:38" s="5" customFormat="1" ht="30.75" customHeight="1" x14ac:dyDescent="0.25">
      <c r="A27" s="9" t="s">
        <v>87</v>
      </c>
      <c r="B27" s="10">
        <v>379</v>
      </c>
      <c r="C27" s="11" t="s">
        <v>284</v>
      </c>
      <c r="D27" s="10" t="s">
        <v>284</v>
      </c>
      <c r="E27" s="10" t="s">
        <v>135</v>
      </c>
      <c r="F27" s="10" t="s">
        <v>285</v>
      </c>
      <c r="G27" s="10" t="s">
        <v>206</v>
      </c>
      <c r="H27" s="10" t="s">
        <v>247</v>
      </c>
      <c r="I27" s="12" t="s">
        <v>97</v>
      </c>
      <c r="J27" s="23">
        <f>2813.4/14*30</f>
        <v>6028.7142857142853</v>
      </c>
      <c r="K27" s="22">
        <f>3628.31/14*30</f>
        <v>7774.9500000000007</v>
      </c>
      <c r="L27" s="13">
        <v>20</v>
      </c>
      <c r="M27" s="23">
        <f>804.34/14*30</f>
        <v>1723.5857142857144</v>
      </c>
      <c r="N27" s="10" t="s">
        <v>276</v>
      </c>
      <c r="O27" s="9">
        <v>20</v>
      </c>
      <c r="P27" s="30"/>
      <c r="Q27" s="14"/>
      <c r="R27" s="15"/>
      <c r="S27" s="9"/>
      <c r="T27" s="9"/>
      <c r="U27" s="15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20">
        <v>43321</v>
      </c>
      <c r="AI27" s="13" t="s">
        <v>278</v>
      </c>
      <c r="AJ27" s="13">
        <v>2018</v>
      </c>
      <c r="AK27" s="19">
        <v>43264</v>
      </c>
      <c r="AL27" s="16" t="s">
        <v>279</v>
      </c>
    </row>
    <row r="28" spans="1:38" s="5" customFormat="1" ht="30.75" customHeight="1" x14ac:dyDescent="0.25">
      <c r="A28" s="9" t="s">
        <v>87</v>
      </c>
      <c r="B28" s="10">
        <v>378</v>
      </c>
      <c r="C28" s="11" t="s">
        <v>284</v>
      </c>
      <c r="D28" s="10" t="s">
        <v>284</v>
      </c>
      <c r="E28" s="10" t="s">
        <v>135</v>
      </c>
      <c r="F28" s="10" t="s">
        <v>286</v>
      </c>
      <c r="G28" s="10" t="s">
        <v>247</v>
      </c>
      <c r="H28" s="10" t="s">
        <v>287</v>
      </c>
      <c r="I28" s="12" t="s">
        <v>97</v>
      </c>
      <c r="J28" s="23">
        <f>2813.4/14*30</f>
        <v>6028.7142857142853</v>
      </c>
      <c r="K28" s="22">
        <f>3628.31/14*30</f>
        <v>7774.9500000000007</v>
      </c>
      <c r="L28" s="13">
        <v>21</v>
      </c>
      <c r="M28" s="23">
        <f>938.39/14*30</f>
        <v>2010.8357142857144</v>
      </c>
      <c r="N28" s="10" t="s">
        <v>276</v>
      </c>
      <c r="O28" s="9">
        <v>21</v>
      </c>
      <c r="P28" s="30"/>
      <c r="Q28" s="14"/>
      <c r="R28" s="15"/>
      <c r="S28" s="9"/>
      <c r="T28" s="9"/>
      <c r="U28" s="15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20">
        <v>43321</v>
      </c>
      <c r="AI28" s="13" t="s">
        <v>278</v>
      </c>
      <c r="AJ28" s="13">
        <v>2018</v>
      </c>
      <c r="AK28" s="19">
        <v>43264</v>
      </c>
      <c r="AL28" s="16" t="s">
        <v>279</v>
      </c>
    </row>
    <row r="29" spans="1:38" ht="29.25" customHeight="1" x14ac:dyDescent="0.25">
      <c r="A29" s="9" t="s">
        <v>93</v>
      </c>
      <c r="B29" s="10">
        <v>364</v>
      </c>
      <c r="C29" s="11" t="s">
        <v>134</v>
      </c>
      <c r="D29" s="10" t="s">
        <v>134</v>
      </c>
      <c r="E29" s="10" t="s">
        <v>135</v>
      </c>
      <c r="F29" s="10" t="s">
        <v>177</v>
      </c>
      <c r="G29" s="10" t="s">
        <v>220</v>
      </c>
      <c r="H29" s="10" t="s">
        <v>257</v>
      </c>
      <c r="I29" s="12" t="s">
        <v>97</v>
      </c>
      <c r="J29" s="23">
        <f>4123.28/14*30</f>
        <v>8835.5999999999985</v>
      </c>
      <c r="K29" s="22">
        <f>4881.98/14*30</f>
        <v>10461.385714285712</v>
      </c>
      <c r="L29" s="13">
        <v>22</v>
      </c>
      <c r="M29" s="23">
        <f>1082.06/14*30</f>
        <v>2318.6999999999998</v>
      </c>
      <c r="N29" s="10" t="s">
        <v>276</v>
      </c>
      <c r="O29" s="9">
        <v>22</v>
      </c>
      <c r="P29" s="30"/>
      <c r="Q29" s="14"/>
      <c r="R29" s="15"/>
      <c r="S29" s="9"/>
      <c r="T29" s="9"/>
      <c r="U29" s="15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20">
        <v>43321</v>
      </c>
      <c r="AI29" s="13" t="s">
        <v>278</v>
      </c>
      <c r="AJ29" s="13">
        <v>2018</v>
      </c>
      <c r="AK29" s="19">
        <v>43264</v>
      </c>
      <c r="AL29" s="16" t="s">
        <v>279</v>
      </c>
    </row>
    <row r="30" spans="1:38" ht="30" customHeight="1" x14ac:dyDescent="0.25">
      <c r="A30" s="9" t="s">
        <v>93</v>
      </c>
      <c r="B30" s="10">
        <v>340</v>
      </c>
      <c r="C30" s="11" t="s">
        <v>138</v>
      </c>
      <c r="D30" s="10" t="s">
        <v>138</v>
      </c>
      <c r="E30" s="10" t="s">
        <v>136</v>
      </c>
      <c r="F30" s="11" t="s">
        <v>178</v>
      </c>
      <c r="G30" s="10" t="s">
        <v>204</v>
      </c>
      <c r="H30" s="10" t="s">
        <v>235</v>
      </c>
      <c r="I30" s="12" t="s">
        <v>96</v>
      </c>
      <c r="J30" s="23">
        <f>3843.47/14*30</f>
        <v>8236.0071428571428</v>
      </c>
      <c r="K30" s="22">
        <f>4590.98/14*30</f>
        <v>9837.8142857142848</v>
      </c>
      <c r="L30" s="13">
        <v>23</v>
      </c>
      <c r="M30" s="23">
        <f>1144.41/14*30</f>
        <v>2452.3071428571429</v>
      </c>
      <c r="N30" s="10" t="s">
        <v>276</v>
      </c>
      <c r="O30" s="13">
        <v>23</v>
      </c>
      <c r="P30" s="30"/>
      <c r="Q30" s="14"/>
      <c r="R30" s="15"/>
      <c r="S30" s="9"/>
      <c r="T30" s="9"/>
      <c r="U30" s="15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20">
        <v>43321</v>
      </c>
      <c r="AI30" s="13" t="s">
        <v>278</v>
      </c>
      <c r="AJ30" s="13">
        <v>2018</v>
      </c>
      <c r="AK30" s="19">
        <v>43264</v>
      </c>
      <c r="AL30" s="16" t="s">
        <v>279</v>
      </c>
    </row>
    <row r="31" spans="1:38" ht="29.25" customHeight="1" x14ac:dyDescent="0.25">
      <c r="A31" s="9" t="s">
        <v>87</v>
      </c>
      <c r="B31" s="10">
        <v>251</v>
      </c>
      <c r="C31" s="11" t="s">
        <v>137</v>
      </c>
      <c r="D31" s="10" t="s">
        <v>137</v>
      </c>
      <c r="E31" s="10" t="s">
        <v>136</v>
      </c>
      <c r="F31" s="10" t="s">
        <v>179</v>
      </c>
      <c r="G31" s="10" t="s">
        <v>221</v>
      </c>
      <c r="H31" s="10" t="s">
        <v>258</v>
      </c>
      <c r="I31" s="12" t="s">
        <v>96</v>
      </c>
      <c r="J31" s="23">
        <f>1697.81/14*30</f>
        <v>3638.1642857142856</v>
      </c>
      <c r="K31" s="22">
        <f>2478.5/14*30</f>
        <v>5311.0714285714284</v>
      </c>
      <c r="L31" s="13">
        <v>24</v>
      </c>
      <c r="M31" s="23">
        <f>818.33/14*30</f>
        <v>1753.5642857142857</v>
      </c>
      <c r="N31" s="10" t="s">
        <v>276</v>
      </c>
      <c r="O31" s="13">
        <v>24</v>
      </c>
      <c r="P31" s="30"/>
      <c r="Q31" s="14"/>
      <c r="R31" s="15"/>
      <c r="S31" s="9"/>
      <c r="T31" s="9"/>
      <c r="U31" s="15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20">
        <v>43321</v>
      </c>
      <c r="AI31" s="13" t="s">
        <v>278</v>
      </c>
      <c r="AJ31" s="13">
        <v>2018</v>
      </c>
      <c r="AK31" s="19">
        <v>43264</v>
      </c>
      <c r="AL31" s="16" t="s">
        <v>279</v>
      </c>
    </row>
    <row r="32" spans="1:38" ht="30.75" customHeight="1" x14ac:dyDescent="0.25">
      <c r="A32" s="9" t="s">
        <v>93</v>
      </c>
      <c r="B32" s="10">
        <v>385</v>
      </c>
      <c r="C32" s="11" t="s">
        <v>308</v>
      </c>
      <c r="D32" s="11" t="s">
        <v>308</v>
      </c>
      <c r="E32" s="10" t="s">
        <v>136</v>
      </c>
      <c r="F32" s="11" t="s">
        <v>288</v>
      </c>
      <c r="G32" s="10" t="s">
        <v>239</v>
      </c>
      <c r="H32" s="10" t="s">
        <v>221</v>
      </c>
      <c r="I32" s="12" t="s">
        <v>97</v>
      </c>
      <c r="J32" s="23">
        <f>4123.28/14*30</f>
        <v>8835.5999999999985</v>
      </c>
      <c r="K32" s="22">
        <f>4875/14*30</f>
        <v>10446.428571428572</v>
      </c>
      <c r="L32" s="13">
        <v>25</v>
      </c>
      <c r="M32" s="23">
        <f>1144.41/14*30</f>
        <v>2452.3071428571429</v>
      </c>
      <c r="N32" s="10" t="s">
        <v>276</v>
      </c>
      <c r="O32" s="13">
        <v>25</v>
      </c>
      <c r="P32" s="30"/>
      <c r="Q32" s="14"/>
      <c r="R32" s="15"/>
      <c r="S32" s="9"/>
      <c r="T32" s="9"/>
      <c r="U32" s="15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20">
        <v>43321</v>
      </c>
      <c r="AI32" s="13" t="s">
        <v>278</v>
      </c>
      <c r="AJ32" s="13">
        <v>2018</v>
      </c>
      <c r="AK32" s="19">
        <v>43264</v>
      </c>
      <c r="AL32" s="16" t="s">
        <v>279</v>
      </c>
    </row>
    <row r="33" spans="1:38" s="5" customFormat="1" ht="30.75" customHeight="1" x14ac:dyDescent="0.25">
      <c r="A33" s="9" t="s">
        <v>87</v>
      </c>
      <c r="B33" s="10">
        <v>376</v>
      </c>
      <c r="C33" s="11" t="s">
        <v>142</v>
      </c>
      <c r="D33" s="10" t="s">
        <v>142</v>
      </c>
      <c r="E33" s="10" t="s">
        <v>140</v>
      </c>
      <c r="F33" s="10" t="s">
        <v>289</v>
      </c>
      <c r="G33" s="10" t="s">
        <v>225</v>
      </c>
      <c r="H33" s="10" t="s">
        <v>215</v>
      </c>
      <c r="I33" s="12" t="s">
        <v>97</v>
      </c>
      <c r="J33" s="23">
        <f>2855.41/14*30</f>
        <v>6118.7357142857145</v>
      </c>
      <c r="K33" s="22">
        <f>3673.14/14*30</f>
        <v>7871.0142857142846</v>
      </c>
      <c r="L33" s="13">
        <v>26</v>
      </c>
      <c r="M33" s="23">
        <f>946.79/14*30</f>
        <v>2028.8357142857142</v>
      </c>
      <c r="N33" s="10" t="s">
        <v>276</v>
      </c>
      <c r="O33" s="13">
        <v>26</v>
      </c>
      <c r="P33" s="30"/>
      <c r="Q33" s="14"/>
      <c r="R33" s="15"/>
      <c r="S33" s="9"/>
      <c r="T33" s="9"/>
      <c r="U33" s="15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20">
        <v>43321</v>
      </c>
      <c r="AI33" s="13" t="s">
        <v>278</v>
      </c>
      <c r="AJ33" s="13">
        <v>2018</v>
      </c>
      <c r="AK33" s="19">
        <v>43264</v>
      </c>
      <c r="AL33" s="16" t="s">
        <v>279</v>
      </c>
    </row>
    <row r="34" spans="1:38" s="5" customFormat="1" ht="30.75" customHeight="1" x14ac:dyDescent="0.25">
      <c r="A34" s="9" t="s">
        <v>87</v>
      </c>
      <c r="B34" s="10">
        <v>372</v>
      </c>
      <c r="C34" s="11" t="s">
        <v>139</v>
      </c>
      <c r="D34" s="10" t="s">
        <v>139</v>
      </c>
      <c r="E34" s="10" t="s">
        <v>140</v>
      </c>
      <c r="F34" s="10" t="s">
        <v>181</v>
      </c>
      <c r="G34" s="10" t="s">
        <v>216</v>
      </c>
      <c r="H34" s="10" t="s">
        <v>232</v>
      </c>
      <c r="I34" s="12" t="s">
        <v>96</v>
      </c>
      <c r="J34" s="23">
        <f>2798.64/14*30</f>
        <v>5997.0857142857139</v>
      </c>
      <c r="K34" s="22">
        <f>3615.1/14*30</f>
        <v>7746.6428571428578</v>
      </c>
      <c r="L34" s="13">
        <v>27</v>
      </c>
      <c r="M34" s="23">
        <f>935.43/14*30</f>
        <v>2004.4928571428572</v>
      </c>
      <c r="N34" s="10" t="s">
        <v>276</v>
      </c>
      <c r="O34" s="13">
        <v>27</v>
      </c>
      <c r="P34" s="30"/>
      <c r="Q34" s="14"/>
      <c r="R34" s="15"/>
      <c r="S34" s="9"/>
      <c r="T34" s="9"/>
      <c r="U34" s="15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20">
        <v>43321</v>
      </c>
      <c r="AI34" s="13" t="s">
        <v>278</v>
      </c>
      <c r="AJ34" s="13">
        <v>2018</v>
      </c>
      <c r="AK34" s="19">
        <v>43264</v>
      </c>
      <c r="AL34" s="16" t="s">
        <v>279</v>
      </c>
    </row>
    <row r="35" spans="1:38" ht="30.75" customHeight="1" x14ac:dyDescent="0.25">
      <c r="A35" s="9" t="s">
        <v>93</v>
      </c>
      <c r="B35" s="10">
        <v>373</v>
      </c>
      <c r="C35" s="11" t="s">
        <v>141</v>
      </c>
      <c r="D35" s="10" t="s">
        <v>141</v>
      </c>
      <c r="E35" s="10" t="s">
        <v>140</v>
      </c>
      <c r="F35" s="11" t="s">
        <v>182</v>
      </c>
      <c r="G35" s="10" t="s">
        <v>223</v>
      </c>
      <c r="H35" s="10" t="s">
        <v>260</v>
      </c>
      <c r="I35" s="12" t="s">
        <v>97</v>
      </c>
      <c r="J35" s="23">
        <f>4123.28/14*30</f>
        <v>8835.5999999999985</v>
      </c>
      <c r="K35" s="22">
        <f>4881.98/14*30</f>
        <v>10461.385714285712</v>
      </c>
      <c r="L35" s="13">
        <v>28</v>
      </c>
      <c r="M35" s="23">
        <f>1200.37/14*30</f>
        <v>2572.2214285714281</v>
      </c>
      <c r="N35" s="10" t="s">
        <v>276</v>
      </c>
      <c r="O35" s="13">
        <v>28</v>
      </c>
      <c r="P35" s="30"/>
      <c r="Q35" s="14"/>
      <c r="R35" s="15"/>
      <c r="S35" s="9"/>
      <c r="T35" s="9"/>
      <c r="U35" s="15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20">
        <v>43321</v>
      </c>
      <c r="AI35" s="13" t="s">
        <v>278</v>
      </c>
      <c r="AJ35" s="13">
        <v>2018</v>
      </c>
      <c r="AK35" s="19">
        <v>43264</v>
      </c>
      <c r="AL35" s="16" t="s">
        <v>279</v>
      </c>
    </row>
    <row r="36" spans="1:38" ht="30.75" customHeight="1" x14ac:dyDescent="0.25">
      <c r="A36" s="9" t="s">
        <v>87</v>
      </c>
      <c r="B36" s="10">
        <v>245</v>
      </c>
      <c r="C36" s="11" t="s">
        <v>142</v>
      </c>
      <c r="D36" s="10" t="s">
        <v>142</v>
      </c>
      <c r="E36" s="10" t="s">
        <v>140</v>
      </c>
      <c r="F36" s="10" t="s">
        <v>183</v>
      </c>
      <c r="G36" s="10" t="s">
        <v>224</v>
      </c>
      <c r="H36" s="10" t="s">
        <v>204</v>
      </c>
      <c r="I36" s="12" t="s">
        <v>97</v>
      </c>
      <c r="J36" s="23">
        <f>2297.69/14*30</f>
        <v>4923.6214285714286</v>
      </c>
      <c r="K36" s="22">
        <f>3117.27/14*30</f>
        <v>6679.8642857142859</v>
      </c>
      <c r="L36" s="13">
        <v>29</v>
      </c>
      <c r="M36" s="23">
        <f>864.09/14*30</f>
        <v>1851.6214285714286</v>
      </c>
      <c r="N36" s="10" t="s">
        <v>276</v>
      </c>
      <c r="O36" s="13">
        <v>29</v>
      </c>
      <c r="P36" s="30"/>
      <c r="Q36" s="14"/>
      <c r="R36" s="15"/>
      <c r="S36" s="9"/>
      <c r="T36" s="9"/>
      <c r="U36" s="15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20">
        <v>43321</v>
      </c>
      <c r="AI36" s="13" t="s">
        <v>278</v>
      </c>
      <c r="AJ36" s="13">
        <v>2018</v>
      </c>
      <c r="AK36" s="19">
        <v>43264</v>
      </c>
      <c r="AL36" s="16" t="s">
        <v>279</v>
      </c>
    </row>
    <row r="37" spans="1:38" ht="30" customHeight="1" x14ac:dyDescent="0.25">
      <c r="A37" s="9" t="s">
        <v>87</v>
      </c>
      <c r="B37" s="10">
        <v>367</v>
      </c>
      <c r="C37" s="11" t="s">
        <v>143</v>
      </c>
      <c r="D37" s="10" t="s">
        <v>143</v>
      </c>
      <c r="E37" s="10" t="s">
        <v>144</v>
      </c>
      <c r="F37" s="10" t="s">
        <v>160</v>
      </c>
      <c r="G37" s="10" t="s">
        <v>225</v>
      </c>
      <c r="H37" s="10" t="s">
        <v>215</v>
      </c>
      <c r="I37" s="12" t="s">
        <v>96</v>
      </c>
      <c r="J37" s="23">
        <f>3014.2/14*30</f>
        <v>6458.9999999999991</v>
      </c>
      <c r="K37" s="22">
        <f>3859.83/14*30</f>
        <v>8271.0642857142866</v>
      </c>
      <c r="L37" s="13">
        <v>30</v>
      </c>
      <c r="M37" s="23">
        <f>978.55/14*30</f>
        <v>2096.8928571428573</v>
      </c>
      <c r="N37" s="10" t="s">
        <v>276</v>
      </c>
      <c r="O37" s="13">
        <v>30</v>
      </c>
      <c r="P37" s="30"/>
      <c r="Q37" s="14"/>
      <c r="R37" s="15"/>
      <c r="S37" s="9"/>
      <c r="T37" s="9"/>
      <c r="U37" s="15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20">
        <v>43321</v>
      </c>
      <c r="AI37" s="13" t="s">
        <v>278</v>
      </c>
      <c r="AJ37" s="13">
        <v>2018</v>
      </c>
      <c r="AK37" s="19">
        <v>43264</v>
      </c>
      <c r="AL37" s="16" t="s">
        <v>279</v>
      </c>
    </row>
    <row r="38" spans="1:38" ht="30" customHeight="1" x14ac:dyDescent="0.25">
      <c r="A38" s="9" t="s">
        <v>87</v>
      </c>
      <c r="B38" s="10">
        <v>369</v>
      </c>
      <c r="C38" s="11" t="s">
        <v>145</v>
      </c>
      <c r="D38" s="10" t="s">
        <v>145</v>
      </c>
      <c r="E38" s="10" t="s">
        <v>144</v>
      </c>
      <c r="F38" s="10" t="s">
        <v>179</v>
      </c>
      <c r="G38" s="10" t="s">
        <v>226</v>
      </c>
      <c r="H38" s="10" t="s">
        <v>261</v>
      </c>
      <c r="I38" s="12" t="s">
        <v>96</v>
      </c>
      <c r="J38" s="23">
        <f>2659/14*30</f>
        <v>5697.8571428571422</v>
      </c>
      <c r="K38" s="22">
        <f>3477.29/14*30</f>
        <v>7451.3357142857149</v>
      </c>
      <c r="L38" s="13">
        <v>31</v>
      </c>
      <c r="M38" s="23">
        <f>907.51/14*30</f>
        <v>1944.6642857142856</v>
      </c>
      <c r="N38" s="10" t="s">
        <v>276</v>
      </c>
      <c r="O38" s="13">
        <v>31</v>
      </c>
      <c r="P38" s="30"/>
      <c r="Q38" s="14"/>
      <c r="R38" s="15"/>
      <c r="S38" s="9"/>
      <c r="T38" s="9"/>
      <c r="U38" s="15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20">
        <v>43321</v>
      </c>
      <c r="AI38" s="13" t="s">
        <v>278</v>
      </c>
      <c r="AJ38" s="13">
        <v>2018</v>
      </c>
      <c r="AK38" s="19">
        <v>43264</v>
      </c>
      <c r="AL38" s="16" t="s">
        <v>279</v>
      </c>
    </row>
    <row r="39" spans="1:38" ht="30" customHeight="1" x14ac:dyDescent="0.25">
      <c r="A39" s="9" t="s">
        <v>93</v>
      </c>
      <c r="B39" s="10">
        <v>360</v>
      </c>
      <c r="C39" s="11" t="s">
        <v>146</v>
      </c>
      <c r="D39" s="10" t="s">
        <v>146</v>
      </c>
      <c r="E39" s="10" t="s">
        <v>144</v>
      </c>
      <c r="F39" s="10" t="s">
        <v>184</v>
      </c>
      <c r="G39" s="10" t="s">
        <v>227</v>
      </c>
      <c r="H39" s="10" t="s">
        <v>262</v>
      </c>
      <c r="I39" s="12" t="s">
        <v>96</v>
      </c>
      <c r="J39" s="23">
        <f>4123.28/14*30</f>
        <v>8835.5999999999985</v>
      </c>
      <c r="K39" s="22">
        <f>4891.31/14*30</f>
        <v>10481.378571428573</v>
      </c>
      <c r="L39" s="13">
        <v>32</v>
      </c>
      <c r="M39" s="23">
        <f>1200.37/14*30</f>
        <v>2572.2214285714281</v>
      </c>
      <c r="N39" s="10" t="s">
        <v>276</v>
      </c>
      <c r="O39" s="13">
        <v>32</v>
      </c>
      <c r="P39" s="30"/>
      <c r="Q39" s="14"/>
      <c r="R39" s="15"/>
      <c r="S39" s="9"/>
      <c r="T39" s="9"/>
      <c r="U39" s="15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20">
        <v>43321</v>
      </c>
      <c r="AI39" s="13" t="s">
        <v>278</v>
      </c>
      <c r="AJ39" s="13">
        <v>2018</v>
      </c>
      <c r="AK39" s="19">
        <v>43264</v>
      </c>
      <c r="AL39" s="16" t="s">
        <v>279</v>
      </c>
    </row>
    <row r="40" spans="1:38" ht="29.25" customHeight="1" x14ac:dyDescent="0.25">
      <c r="A40" s="9" t="s">
        <v>93</v>
      </c>
      <c r="B40" s="10">
        <v>12</v>
      </c>
      <c r="C40" s="11" t="s">
        <v>148</v>
      </c>
      <c r="D40" s="10" t="s">
        <v>148</v>
      </c>
      <c r="E40" s="10" t="s">
        <v>147</v>
      </c>
      <c r="F40" s="11" t="s">
        <v>185</v>
      </c>
      <c r="G40" s="10" t="s">
        <v>228</v>
      </c>
      <c r="H40" s="10" t="s">
        <v>263</v>
      </c>
      <c r="I40" s="12" t="s">
        <v>96</v>
      </c>
      <c r="J40" s="23">
        <f>3567.86/14*30</f>
        <v>7645.4142857142861</v>
      </c>
      <c r="K40" s="22">
        <f>4406.15/14*30</f>
        <v>9441.7499999999982</v>
      </c>
      <c r="L40" s="13">
        <v>33</v>
      </c>
      <c r="M40" s="23">
        <f>1089.29/14*30</f>
        <v>2334.1928571428571</v>
      </c>
      <c r="N40" s="10" t="s">
        <v>276</v>
      </c>
      <c r="O40" s="13">
        <v>33</v>
      </c>
      <c r="P40" s="30"/>
      <c r="Q40" s="14"/>
      <c r="R40" s="15"/>
      <c r="S40" s="9"/>
      <c r="T40" s="9"/>
      <c r="U40" s="15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20">
        <v>43321</v>
      </c>
      <c r="AI40" s="13" t="s">
        <v>278</v>
      </c>
      <c r="AJ40" s="13">
        <v>2018</v>
      </c>
      <c r="AK40" s="19">
        <v>43264</v>
      </c>
      <c r="AL40" s="16" t="s">
        <v>279</v>
      </c>
    </row>
    <row r="41" spans="1:38" ht="29.25" customHeight="1" x14ac:dyDescent="0.25">
      <c r="A41" s="9" t="s">
        <v>93</v>
      </c>
      <c r="B41" s="10">
        <v>359</v>
      </c>
      <c r="C41" s="11" t="s">
        <v>149</v>
      </c>
      <c r="D41" s="10" t="s">
        <v>149</v>
      </c>
      <c r="E41" s="10" t="s">
        <v>147</v>
      </c>
      <c r="F41" s="10" t="s">
        <v>186</v>
      </c>
      <c r="G41" s="10" t="s">
        <v>229</v>
      </c>
      <c r="H41" s="10" t="s">
        <v>264</v>
      </c>
      <c r="I41" s="12" t="s">
        <v>97</v>
      </c>
      <c r="J41" s="23">
        <f>4123.28/14*30</f>
        <v>8835.5999999999985</v>
      </c>
      <c r="K41" s="22">
        <f>4881.98/14*30</f>
        <v>10461.385714285712</v>
      </c>
      <c r="L41" s="13">
        <v>34</v>
      </c>
      <c r="M41" s="23">
        <f>1200.37/14*30</f>
        <v>2572.2214285714281</v>
      </c>
      <c r="N41" s="10" t="s">
        <v>276</v>
      </c>
      <c r="O41" s="13">
        <v>34</v>
      </c>
      <c r="P41" s="30"/>
      <c r="Q41" s="14"/>
      <c r="R41" s="15"/>
      <c r="S41" s="9"/>
      <c r="T41" s="9"/>
      <c r="U41" s="15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20">
        <v>43321</v>
      </c>
      <c r="AI41" s="13" t="s">
        <v>278</v>
      </c>
      <c r="AJ41" s="13">
        <v>2018</v>
      </c>
      <c r="AK41" s="19">
        <v>43264</v>
      </c>
      <c r="AL41" s="16" t="s">
        <v>279</v>
      </c>
    </row>
    <row r="42" spans="1:38" ht="29.25" customHeight="1" x14ac:dyDescent="0.25">
      <c r="A42" s="9" t="s">
        <v>87</v>
      </c>
      <c r="B42" s="10">
        <v>86</v>
      </c>
      <c r="C42" s="11" t="s">
        <v>150</v>
      </c>
      <c r="D42" s="10" t="s">
        <v>150</v>
      </c>
      <c r="E42" s="10" t="s">
        <v>150</v>
      </c>
      <c r="F42" s="10" t="s">
        <v>187</v>
      </c>
      <c r="G42" s="10" t="s">
        <v>230</v>
      </c>
      <c r="H42" s="10" t="s">
        <v>204</v>
      </c>
      <c r="I42" s="12" t="s">
        <v>96</v>
      </c>
      <c r="J42" s="23">
        <f>1794.1/14*30</f>
        <v>3844.5</v>
      </c>
      <c r="K42" s="22">
        <f>2583.59/14*30</f>
        <v>5536.2642857142855</v>
      </c>
      <c r="L42" s="13">
        <v>35</v>
      </c>
      <c r="M42" s="23">
        <f>819.43/14*30</f>
        <v>1755.9214285714284</v>
      </c>
      <c r="N42" s="10" t="s">
        <v>276</v>
      </c>
      <c r="O42" s="13">
        <v>35</v>
      </c>
      <c r="P42" s="30"/>
      <c r="Q42" s="14"/>
      <c r="R42" s="15"/>
      <c r="S42" s="9"/>
      <c r="T42" s="9"/>
      <c r="U42" s="15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20">
        <v>43321</v>
      </c>
      <c r="AI42" s="13" t="s">
        <v>278</v>
      </c>
      <c r="AJ42" s="13">
        <v>2018</v>
      </c>
      <c r="AK42" s="19">
        <v>43264</v>
      </c>
      <c r="AL42" s="16" t="s">
        <v>279</v>
      </c>
    </row>
    <row r="43" spans="1:38" ht="30" customHeight="1" x14ac:dyDescent="0.25">
      <c r="A43" s="9" t="s">
        <v>93</v>
      </c>
      <c r="B43" s="10">
        <v>39</v>
      </c>
      <c r="C43" s="11" t="s">
        <v>151</v>
      </c>
      <c r="D43" s="10" t="s">
        <v>151</v>
      </c>
      <c r="E43" s="10" t="s">
        <v>152</v>
      </c>
      <c r="F43" s="11" t="s">
        <v>188</v>
      </c>
      <c r="G43" s="10" t="s">
        <v>231</v>
      </c>
      <c r="H43" s="10" t="s">
        <v>234</v>
      </c>
      <c r="I43" s="12" t="s">
        <v>96</v>
      </c>
      <c r="J43" s="23">
        <f>2411.49/14*30</f>
        <v>5167.4785714285708</v>
      </c>
      <c r="K43" s="22">
        <f>3218.09/14*30</f>
        <v>6895.9071428571433</v>
      </c>
      <c r="L43" s="13">
        <v>36</v>
      </c>
      <c r="M43" s="23">
        <f>860.07/14*30</f>
        <v>1843.007142857143</v>
      </c>
      <c r="N43" s="10" t="s">
        <v>276</v>
      </c>
      <c r="O43" s="13">
        <v>36</v>
      </c>
      <c r="P43" s="30"/>
      <c r="Q43" s="14"/>
      <c r="R43" s="15"/>
      <c r="S43" s="9"/>
      <c r="T43" s="9"/>
      <c r="U43" s="15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20">
        <v>43321</v>
      </c>
      <c r="AI43" s="13" t="s">
        <v>278</v>
      </c>
      <c r="AJ43" s="13">
        <v>2018</v>
      </c>
      <c r="AK43" s="19">
        <v>43264</v>
      </c>
      <c r="AL43" s="16" t="s">
        <v>279</v>
      </c>
    </row>
    <row r="44" spans="1:38" ht="30" customHeight="1" x14ac:dyDescent="0.25">
      <c r="A44" s="9" t="s">
        <v>87</v>
      </c>
      <c r="B44" s="10">
        <v>85</v>
      </c>
      <c r="C44" s="11" t="s">
        <v>150</v>
      </c>
      <c r="D44" s="10" t="s">
        <v>150</v>
      </c>
      <c r="E44" s="10" t="s">
        <v>150</v>
      </c>
      <c r="F44" s="10" t="s">
        <v>189</v>
      </c>
      <c r="G44" s="10" t="s">
        <v>232</v>
      </c>
      <c r="H44" s="10" t="s">
        <v>265</v>
      </c>
      <c r="I44" s="12" t="s">
        <v>96</v>
      </c>
      <c r="J44" s="23">
        <f>1794.1/14*30</f>
        <v>3844.5</v>
      </c>
      <c r="K44" s="22">
        <f>2582.82/14*30</f>
        <v>5534.6142857142859</v>
      </c>
      <c r="L44" s="13">
        <v>37</v>
      </c>
      <c r="M44" s="23">
        <f>819.43/14*30</f>
        <v>1755.9214285714284</v>
      </c>
      <c r="N44" s="10" t="s">
        <v>276</v>
      </c>
      <c r="O44" s="13">
        <v>37</v>
      </c>
      <c r="P44" s="30"/>
      <c r="Q44" s="14"/>
      <c r="R44" s="15"/>
      <c r="S44" s="9"/>
      <c r="T44" s="9"/>
      <c r="U44" s="15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20">
        <v>43321</v>
      </c>
      <c r="AI44" s="13" t="s">
        <v>278</v>
      </c>
      <c r="AJ44" s="13">
        <v>2018</v>
      </c>
      <c r="AK44" s="19">
        <v>43264</v>
      </c>
      <c r="AL44" s="16" t="s">
        <v>279</v>
      </c>
    </row>
    <row r="45" spans="1:38" s="7" customFormat="1" ht="30" customHeight="1" x14ac:dyDescent="0.25">
      <c r="A45" s="9" t="s">
        <v>87</v>
      </c>
      <c r="B45" s="10">
        <v>391</v>
      </c>
      <c r="C45" s="11" t="s">
        <v>150</v>
      </c>
      <c r="D45" s="10" t="s">
        <v>150</v>
      </c>
      <c r="E45" s="10" t="s">
        <v>150</v>
      </c>
      <c r="F45" s="10" t="s">
        <v>309</v>
      </c>
      <c r="G45" s="10" t="s">
        <v>310</v>
      </c>
      <c r="H45" s="10" t="s">
        <v>246</v>
      </c>
      <c r="I45" s="12" t="s">
        <v>96</v>
      </c>
      <c r="J45" s="23">
        <f>1794.1/14*30</f>
        <v>3844.5</v>
      </c>
      <c r="K45" s="22">
        <f>2570.92/14*30</f>
        <v>5509.1142857142859</v>
      </c>
      <c r="L45" s="13">
        <v>38</v>
      </c>
      <c r="M45" s="23">
        <f>819.43/14*30</f>
        <v>1755.9214285714284</v>
      </c>
      <c r="N45" s="10" t="s">
        <v>276</v>
      </c>
      <c r="O45" s="13">
        <v>38</v>
      </c>
      <c r="P45" s="30"/>
      <c r="Q45" s="14"/>
      <c r="R45" s="15"/>
      <c r="S45" s="9"/>
      <c r="T45" s="9"/>
      <c r="U45" s="15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20">
        <v>43321</v>
      </c>
      <c r="AI45" s="13" t="s">
        <v>278</v>
      </c>
      <c r="AJ45" s="13">
        <v>2018</v>
      </c>
      <c r="AK45" s="19">
        <v>43264</v>
      </c>
      <c r="AL45" s="16" t="s">
        <v>279</v>
      </c>
    </row>
    <row r="46" spans="1:38" s="5" customFormat="1" ht="30" customHeight="1" x14ac:dyDescent="0.25">
      <c r="A46" s="9" t="s">
        <v>87</v>
      </c>
      <c r="B46" s="10">
        <v>388</v>
      </c>
      <c r="C46" s="11" t="s">
        <v>290</v>
      </c>
      <c r="D46" s="10" t="s">
        <v>290</v>
      </c>
      <c r="E46" s="10" t="s">
        <v>291</v>
      </c>
      <c r="F46" s="10" t="s">
        <v>292</v>
      </c>
      <c r="G46" s="10" t="s">
        <v>293</v>
      </c>
      <c r="H46" s="10" t="s">
        <v>294</v>
      </c>
      <c r="I46" s="12" t="s">
        <v>96</v>
      </c>
      <c r="J46" s="23">
        <f>950.45/14*30</f>
        <v>2036.6785714285716</v>
      </c>
      <c r="K46" s="22">
        <f>1636.44/14*30</f>
        <v>3506.6571428571433</v>
      </c>
      <c r="L46" s="13">
        <v>39</v>
      </c>
      <c r="M46" s="23">
        <f>716.7/14*30</f>
        <v>1535.7857142857142</v>
      </c>
      <c r="N46" s="10" t="s">
        <v>276</v>
      </c>
      <c r="O46" s="13">
        <v>39</v>
      </c>
      <c r="P46" s="30"/>
      <c r="Q46" s="14"/>
      <c r="R46" s="15"/>
      <c r="S46" s="9"/>
      <c r="T46" s="9"/>
      <c r="U46" s="15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20">
        <v>43321</v>
      </c>
      <c r="AI46" s="13" t="s">
        <v>278</v>
      </c>
      <c r="AJ46" s="13">
        <v>2018</v>
      </c>
      <c r="AK46" s="19">
        <v>43264</v>
      </c>
      <c r="AL46" s="16" t="s">
        <v>279</v>
      </c>
    </row>
    <row r="47" spans="1:38" ht="29.25" customHeight="1" x14ac:dyDescent="0.25">
      <c r="A47" s="9" t="s">
        <v>87</v>
      </c>
      <c r="B47" s="10">
        <v>332</v>
      </c>
      <c r="C47" s="11" t="s">
        <v>153</v>
      </c>
      <c r="D47" s="10" t="s">
        <v>150</v>
      </c>
      <c r="E47" s="10" t="s">
        <v>150</v>
      </c>
      <c r="F47" s="10" t="s">
        <v>190</v>
      </c>
      <c r="G47" s="10" t="s">
        <v>233</v>
      </c>
      <c r="H47" s="10" t="s">
        <v>266</v>
      </c>
      <c r="I47" s="12" t="s">
        <v>96</v>
      </c>
      <c r="J47" s="23">
        <f>2411.49/14*30</f>
        <v>5167.4785714285708</v>
      </c>
      <c r="K47" s="22">
        <f>3218.09/14*30</f>
        <v>6895.9071428571433</v>
      </c>
      <c r="L47" s="13">
        <v>40</v>
      </c>
      <c r="M47" s="23">
        <f>860.07/14*30</f>
        <v>1843.007142857143</v>
      </c>
      <c r="N47" s="10" t="s">
        <v>276</v>
      </c>
      <c r="O47" s="13">
        <v>40</v>
      </c>
      <c r="P47" s="30"/>
      <c r="Q47" s="14"/>
      <c r="R47" s="15"/>
      <c r="S47" s="9"/>
      <c r="T47" s="9"/>
      <c r="U47" s="15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20">
        <v>43321</v>
      </c>
      <c r="AI47" s="13" t="s">
        <v>278</v>
      </c>
      <c r="AJ47" s="13">
        <v>2018</v>
      </c>
      <c r="AK47" s="19">
        <v>43264</v>
      </c>
      <c r="AL47" s="16" t="s">
        <v>279</v>
      </c>
    </row>
    <row r="48" spans="1:38" ht="30" customHeight="1" x14ac:dyDescent="0.25">
      <c r="A48" s="9" t="s">
        <v>87</v>
      </c>
      <c r="B48" s="10">
        <v>87</v>
      </c>
      <c r="C48" s="11" t="s">
        <v>154</v>
      </c>
      <c r="D48" s="10" t="s">
        <v>154</v>
      </c>
      <c r="E48" s="10" t="s">
        <v>150</v>
      </c>
      <c r="F48" s="10" t="s">
        <v>191</v>
      </c>
      <c r="G48" s="10" t="s">
        <v>234</v>
      </c>
      <c r="H48" s="10" t="s">
        <v>213</v>
      </c>
      <c r="I48" s="12" t="s">
        <v>96</v>
      </c>
      <c r="J48" s="23">
        <f t="shared" ref="J48:J55" si="0">1794.1/14*30</f>
        <v>3844.5</v>
      </c>
      <c r="K48" s="22">
        <f>2573.75/14*30</f>
        <v>5515.1785714285716</v>
      </c>
      <c r="L48" s="13">
        <v>41</v>
      </c>
      <c r="M48" s="23">
        <f t="shared" ref="M48:M55" si="1">819.43/14*30</f>
        <v>1755.9214285714284</v>
      </c>
      <c r="N48" s="10" t="s">
        <v>276</v>
      </c>
      <c r="O48" s="13">
        <v>41</v>
      </c>
      <c r="P48" s="30"/>
      <c r="Q48" s="14"/>
      <c r="R48" s="15"/>
      <c r="S48" s="9"/>
      <c r="T48" s="9"/>
      <c r="U48" s="15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20">
        <v>43321</v>
      </c>
      <c r="AI48" s="13" t="s">
        <v>278</v>
      </c>
      <c r="AJ48" s="13">
        <v>2018</v>
      </c>
      <c r="AK48" s="19">
        <v>43264</v>
      </c>
      <c r="AL48" s="16" t="s">
        <v>279</v>
      </c>
    </row>
    <row r="49" spans="1:38" ht="30" customHeight="1" x14ac:dyDescent="0.25">
      <c r="A49" s="9" t="s">
        <v>87</v>
      </c>
      <c r="B49" s="10">
        <v>343</v>
      </c>
      <c r="C49" s="11" t="s">
        <v>150</v>
      </c>
      <c r="D49" s="10" t="s">
        <v>150</v>
      </c>
      <c r="E49" s="10" t="s">
        <v>150</v>
      </c>
      <c r="F49" s="10" t="s">
        <v>192</v>
      </c>
      <c r="G49" s="10" t="s">
        <v>234</v>
      </c>
      <c r="H49" s="10" t="s">
        <v>217</v>
      </c>
      <c r="I49" s="12" t="s">
        <v>96</v>
      </c>
      <c r="J49" s="23">
        <f t="shared" si="0"/>
        <v>3844.5</v>
      </c>
      <c r="K49" s="22">
        <f>2582.82/14*30</f>
        <v>5534.6142857142859</v>
      </c>
      <c r="L49" s="13">
        <v>42</v>
      </c>
      <c r="M49" s="23">
        <f t="shared" si="1"/>
        <v>1755.9214285714284</v>
      </c>
      <c r="N49" s="10" t="s">
        <v>276</v>
      </c>
      <c r="O49" s="13">
        <v>42</v>
      </c>
      <c r="P49" s="30"/>
      <c r="Q49" s="14"/>
      <c r="R49" s="15"/>
      <c r="S49" s="9"/>
      <c r="T49" s="9"/>
      <c r="U49" s="15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20">
        <v>43321</v>
      </c>
      <c r="AI49" s="13" t="s">
        <v>278</v>
      </c>
      <c r="AJ49" s="13">
        <v>2018</v>
      </c>
      <c r="AK49" s="19">
        <v>43264</v>
      </c>
      <c r="AL49" s="16" t="s">
        <v>279</v>
      </c>
    </row>
    <row r="50" spans="1:38" s="7" customFormat="1" ht="30" customHeight="1" x14ac:dyDescent="0.25">
      <c r="A50" s="9" t="s">
        <v>87</v>
      </c>
      <c r="B50" s="10">
        <v>393</v>
      </c>
      <c r="C50" s="11" t="s">
        <v>150</v>
      </c>
      <c r="D50" s="10" t="s">
        <v>150</v>
      </c>
      <c r="E50" s="10" t="s">
        <v>150</v>
      </c>
      <c r="F50" s="10" t="s">
        <v>311</v>
      </c>
      <c r="G50" s="10" t="s">
        <v>312</v>
      </c>
      <c r="H50" s="10" t="s">
        <v>266</v>
      </c>
      <c r="I50" s="12" t="s">
        <v>96</v>
      </c>
      <c r="J50" s="23">
        <f t="shared" si="0"/>
        <v>3844.5</v>
      </c>
      <c r="K50" s="22">
        <f>2570.92/14*30</f>
        <v>5509.1142857142859</v>
      </c>
      <c r="L50" s="13">
        <v>43</v>
      </c>
      <c r="M50" s="23">
        <f>819.43/14*30</f>
        <v>1755.9214285714284</v>
      </c>
      <c r="N50" s="10" t="s">
        <v>276</v>
      </c>
      <c r="O50" s="13">
        <v>43</v>
      </c>
      <c r="P50" s="30"/>
      <c r="Q50" s="14"/>
      <c r="R50" s="15"/>
      <c r="S50" s="9"/>
      <c r="T50" s="9"/>
      <c r="U50" s="15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20">
        <v>43321</v>
      </c>
      <c r="AI50" s="13" t="s">
        <v>278</v>
      </c>
      <c r="AJ50" s="13">
        <v>2018</v>
      </c>
      <c r="AK50" s="19">
        <v>43264</v>
      </c>
      <c r="AL50" s="16" t="s">
        <v>279</v>
      </c>
    </row>
    <row r="51" spans="1:38" ht="30.75" customHeight="1" x14ac:dyDescent="0.25">
      <c r="A51" s="9" t="s">
        <v>87</v>
      </c>
      <c r="B51" s="10">
        <v>44</v>
      </c>
      <c r="C51" s="11" t="s">
        <v>154</v>
      </c>
      <c r="D51" s="10" t="s">
        <v>154</v>
      </c>
      <c r="E51" s="10" t="s">
        <v>152</v>
      </c>
      <c r="F51" s="10" t="s">
        <v>193</v>
      </c>
      <c r="G51" s="10" t="s">
        <v>235</v>
      </c>
      <c r="H51" s="10" t="s">
        <v>267</v>
      </c>
      <c r="I51" s="12" t="s">
        <v>96</v>
      </c>
      <c r="J51" s="23">
        <f t="shared" si="0"/>
        <v>3844.5</v>
      </c>
      <c r="K51" s="22">
        <f>2573.75/14*30</f>
        <v>5515.1785714285716</v>
      </c>
      <c r="L51" s="13">
        <v>44</v>
      </c>
      <c r="M51" s="23">
        <f t="shared" si="1"/>
        <v>1755.9214285714284</v>
      </c>
      <c r="N51" s="10" t="s">
        <v>276</v>
      </c>
      <c r="O51" s="13">
        <v>44</v>
      </c>
      <c r="P51" s="30"/>
      <c r="Q51" s="14"/>
      <c r="R51" s="15"/>
      <c r="S51" s="9"/>
      <c r="T51" s="9"/>
      <c r="U51" s="15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20">
        <v>43321</v>
      </c>
      <c r="AI51" s="13" t="s">
        <v>278</v>
      </c>
      <c r="AJ51" s="13">
        <v>2018</v>
      </c>
      <c r="AK51" s="19">
        <v>43264</v>
      </c>
      <c r="AL51" s="16" t="s">
        <v>279</v>
      </c>
    </row>
    <row r="52" spans="1:38" ht="29.25" customHeight="1" x14ac:dyDescent="0.25">
      <c r="A52" s="9" t="s">
        <v>87</v>
      </c>
      <c r="B52" s="10">
        <v>115</v>
      </c>
      <c r="C52" s="11" t="s">
        <v>154</v>
      </c>
      <c r="D52" s="10" t="s">
        <v>154</v>
      </c>
      <c r="E52" s="10" t="s">
        <v>152</v>
      </c>
      <c r="F52" s="10" t="s">
        <v>194</v>
      </c>
      <c r="G52" s="10" t="s">
        <v>236</v>
      </c>
      <c r="H52" s="10" t="s">
        <v>243</v>
      </c>
      <c r="I52" s="12" t="s">
        <v>96</v>
      </c>
      <c r="J52" s="23">
        <f t="shared" si="0"/>
        <v>3844.5</v>
      </c>
      <c r="K52" s="22">
        <f>2573.75/14*30</f>
        <v>5515.1785714285716</v>
      </c>
      <c r="L52" s="13">
        <v>45</v>
      </c>
      <c r="M52" s="23">
        <f t="shared" si="1"/>
        <v>1755.9214285714284</v>
      </c>
      <c r="N52" s="10" t="s">
        <v>276</v>
      </c>
      <c r="O52" s="13">
        <v>45</v>
      </c>
      <c r="P52" s="30"/>
      <c r="Q52" s="14"/>
      <c r="R52" s="15"/>
      <c r="S52" s="9"/>
      <c r="T52" s="9"/>
      <c r="U52" s="15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20">
        <v>43321</v>
      </c>
      <c r="AI52" s="13" t="s">
        <v>278</v>
      </c>
      <c r="AJ52" s="13">
        <v>2018</v>
      </c>
      <c r="AK52" s="19">
        <v>43264</v>
      </c>
      <c r="AL52" s="16" t="s">
        <v>279</v>
      </c>
    </row>
    <row r="53" spans="1:38" ht="30" customHeight="1" x14ac:dyDescent="0.25">
      <c r="A53" s="9" t="s">
        <v>87</v>
      </c>
      <c r="B53" s="10">
        <v>49</v>
      </c>
      <c r="C53" s="11" t="s">
        <v>150</v>
      </c>
      <c r="D53" s="10" t="s">
        <v>150</v>
      </c>
      <c r="E53" s="10" t="s">
        <v>150</v>
      </c>
      <c r="F53" s="10" t="s">
        <v>195</v>
      </c>
      <c r="G53" s="10" t="s">
        <v>237</v>
      </c>
      <c r="H53" s="10" t="s">
        <v>268</v>
      </c>
      <c r="I53" s="12" t="s">
        <v>96</v>
      </c>
      <c r="J53" s="23">
        <f t="shared" si="0"/>
        <v>3844.5</v>
      </c>
      <c r="K53" s="22">
        <f>2583.59/14*30</f>
        <v>5536.2642857142855</v>
      </c>
      <c r="L53" s="13">
        <v>46</v>
      </c>
      <c r="M53" s="23">
        <f t="shared" si="1"/>
        <v>1755.9214285714284</v>
      </c>
      <c r="N53" s="10" t="s">
        <v>276</v>
      </c>
      <c r="O53" s="13">
        <v>46</v>
      </c>
      <c r="P53" s="30"/>
      <c r="Q53" s="14"/>
      <c r="R53" s="15"/>
      <c r="S53" s="9"/>
      <c r="T53" s="9"/>
      <c r="U53" s="15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20">
        <v>43321</v>
      </c>
      <c r="AI53" s="13" t="s">
        <v>278</v>
      </c>
      <c r="AJ53" s="13">
        <v>2018</v>
      </c>
      <c r="AK53" s="19">
        <v>43264</v>
      </c>
      <c r="AL53" s="16" t="s">
        <v>279</v>
      </c>
    </row>
    <row r="54" spans="1:38" ht="30" customHeight="1" x14ac:dyDescent="0.25">
      <c r="A54" s="9" t="s">
        <v>87</v>
      </c>
      <c r="B54" s="10">
        <v>121</v>
      </c>
      <c r="C54" s="11" t="s">
        <v>150</v>
      </c>
      <c r="D54" s="10" t="s">
        <v>150</v>
      </c>
      <c r="E54" s="10" t="s">
        <v>150</v>
      </c>
      <c r="F54" s="10" t="s">
        <v>173</v>
      </c>
      <c r="G54" s="10" t="s">
        <v>238</v>
      </c>
      <c r="H54" s="10" t="s">
        <v>269</v>
      </c>
      <c r="I54" s="12" t="s">
        <v>96</v>
      </c>
      <c r="J54" s="23">
        <f t="shared" si="0"/>
        <v>3844.5</v>
      </c>
      <c r="K54" s="22">
        <f>2582.82/14*30</f>
        <v>5534.6142857142859</v>
      </c>
      <c r="L54" s="13">
        <v>47</v>
      </c>
      <c r="M54" s="23">
        <f t="shared" si="1"/>
        <v>1755.9214285714284</v>
      </c>
      <c r="N54" s="10" t="s">
        <v>276</v>
      </c>
      <c r="O54" s="13">
        <v>47</v>
      </c>
      <c r="P54" s="30"/>
      <c r="Q54" s="14"/>
      <c r="R54" s="15"/>
      <c r="S54" s="9"/>
      <c r="T54" s="9"/>
      <c r="U54" s="15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20">
        <v>43321</v>
      </c>
      <c r="AI54" s="13" t="s">
        <v>278</v>
      </c>
      <c r="AJ54" s="13">
        <v>2018</v>
      </c>
      <c r="AK54" s="19">
        <v>43264</v>
      </c>
      <c r="AL54" s="16" t="s">
        <v>279</v>
      </c>
    </row>
    <row r="55" spans="1:38" ht="30" customHeight="1" x14ac:dyDescent="0.25">
      <c r="A55" s="9" t="s">
        <v>87</v>
      </c>
      <c r="B55" s="10">
        <v>362</v>
      </c>
      <c r="C55" s="11" t="s">
        <v>150</v>
      </c>
      <c r="D55" s="10" t="s">
        <v>150</v>
      </c>
      <c r="E55" s="10" t="s">
        <v>150</v>
      </c>
      <c r="F55" s="10" t="s">
        <v>196</v>
      </c>
      <c r="G55" s="10" t="s">
        <v>239</v>
      </c>
      <c r="H55" s="10" t="s">
        <v>270</v>
      </c>
      <c r="I55" s="12" t="s">
        <v>96</v>
      </c>
      <c r="J55" s="23">
        <f t="shared" si="0"/>
        <v>3844.5</v>
      </c>
      <c r="K55" s="22">
        <f>2582.82/14*30</f>
        <v>5534.6142857142859</v>
      </c>
      <c r="L55" s="13">
        <v>48</v>
      </c>
      <c r="M55" s="23">
        <f t="shared" si="1"/>
        <v>1755.9214285714284</v>
      </c>
      <c r="N55" s="10" t="s">
        <v>276</v>
      </c>
      <c r="O55" s="13">
        <v>48</v>
      </c>
      <c r="P55" s="30"/>
      <c r="Q55" s="14"/>
      <c r="R55" s="15"/>
      <c r="S55" s="9"/>
      <c r="T55" s="9"/>
      <c r="U55" s="15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20">
        <v>43321</v>
      </c>
      <c r="AI55" s="13" t="s">
        <v>278</v>
      </c>
      <c r="AJ55" s="13">
        <v>2018</v>
      </c>
      <c r="AK55" s="19">
        <v>43264</v>
      </c>
      <c r="AL55" s="16" t="s">
        <v>279</v>
      </c>
    </row>
    <row r="56" spans="1:38" s="7" customFormat="1" ht="30" customHeight="1" x14ac:dyDescent="0.25">
      <c r="A56" s="9" t="s">
        <v>87</v>
      </c>
      <c r="B56" s="10">
        <v>392</v>
      </c>
      <c r="C56" s="11" t="s">
        <v>158</v>
      </c>
      <c r="D56" s="10" t="s">
        <v>158</v>
      </c>
      <c r="E56" s="10" t="s">
        <v>156</v>
      </c>
      <c r="F56" s="10" t="s">
        <v>313</v>
      </c>
      <c r="G56" s="10" t="s">
        <v>314</v>
      </c>
      <c r="H56" s="10" t="s">
        <v>302</v>
      </c>
      <c r="I56" s="12" t="s">
        <v>96</v>
      </c>
      <c r="J56" s="23">
        <f>1893.88/14*30</f>
        <v>4058.3142857142861</v>
      </c>
      <c r="K56" s="22">
        <f>2681.9/14*30</f>
        <v>5746.9285714285716</v>
      </c>
      <c r="L56" s="13">
        <v>49</v>
      </c>
      <c r="M56" s="23">
        <f>773.49/14*30</f>
        <v>1657.4785714285713</v>
      </c>
      <c r="N56" s="10" t="s">
        <v>276</v>
      </c>
      <c r="O56" s="13">
        <v>49</v>
      </c>
      <c r="P56" s="30"/>
      <c r="Q56" s="14"/>
      <c r="R56" s="15"/>
      <c r="S56" s="9"/>
      <c r="T56" s="9"/>
      <c r="U56" s="15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20">
        <v>43321</v>
      </c>
      <c r="AI56" s="13" t="s">
        <v>278</v>
      </c>
      <c r="AJ56" s="13">
        <v>2018</v>
      </c>
      <c r="AK56" s="19">
        <v>43264</v>
      </c>
      <c r="AL56" s="16" t="s">
        <v>279</v>
      </c>
    </row>
    <row r="57" spans="1:38" s="5" customFormat="1" ht="30" customHeight="1" x14ac:dyDescent="0.25">
      <c r="A57" s="9" t="s">
        <v>87</v>
      </c>
      <c r="B57" s="10">
        <v>384</v>
      </c>
      <c r="C57" s="11" t="s">
        <v>295</v>
      </c>
      <c r="D57" s="10" t="s">
        <v>295</v>
      </c>
      <c r="E57" s="10" t="s">
        <v>296</v>
      </c>
      <c r="F57" s="10" t="s">
        <v>297</v>
      </c>
      <c r="G57" s="10" t="s">
        <v>204</v>
      </c>
      <c r="H57" s="10" t="s">
        <v>298</v>
      </c>
      <c r="I57" s="12" t="s">
        <v>96</v>
      </c>
      <c r="J57" s="23">
        <f>3040.54/14*30</f>
        <v>6515.4428571428571</v>
      </c>
      <c r="K57" s="22">
        <f>3870.76/14*30</f>
        <v>8294.4857142857145</v>
      </c>
      <c r="L57" s="13">
        <v>50</v>
      </c>
      <c r="M57" s="23">
        <f>983.81/14*30</f>
        <v>2108.1642857142856</v>
      </c>
      <c r="N57" s="10" t="s">
        <v>276</v>
      </c>
      <c r="O57" s="13">
        <v>50</v>
      </c>
      <c r="P57" s="30"/>
      <c r="Q57" s="14"/>
      <c r="R57" s="15"/>
      <c r="S57" s="9"/>
      <c r="T57" s="9"/>
      <c r="U57" s="15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20">
        <v>43321</v>
      </c>
      <c r="AI57" s="13" t="s">
        <v>278</v>
      </c>
      <c r="AJ57" s="13">
        <v>2018</v>
      </c>
      <c r="AK57" s="19">
        <v>43264</v>
      </c>
      <c r="AL57" s="16" t="s">
        <v>279</v>
      </c>
    </row>
    <row r="58" spans="1:38" s="7" customFormat="1" ht="30" customHeight="1" x14ac:dyDescent="0.25">
      <c r="A58" s="9" t="s">
        <v>87</v>
      </c>
      <c r="B58" s="10">
        <v>394</v>
      </c>
      <c r="C58" s="11" t="s">
        <v>158</v>
      </c>
      <c r="D58" s="10" t="s">
        <v>158</v>
      </c>
      <c r="E58" s="10" t="s">
        <v>156</v>
      </c>
      <c r="F58" s="10" t="s">
        <v>315</v>
      </c>
      <c r="G58" s="10" t="s">
        <v>316</v>
      </c>
      <c r="H58" s="10" t="s">
        <v>234</v>
      </c>
      <c r="I58" s="12" t="s">
        <v>96</v>
      </c>
      <c r="J58" s="23">
        <f>1893.88/14*30</f>
        <v>4058.3142857142861</v>
      </c>
      <c r="K58" s="22">
        <f>2681.9/14*30</f>
        <v>5746.9285714285716</v>
      </c>
      <c r="L58" s="13">
        <v>51</v>
      </c>
      <c r="M58" s="23">
        <f>833/14*30</f>
        <v>1785</v>
      </c>
      <c r="N58" s="10" t="s">
        <v>276</v>
      </c>
      <c r="O58" s="13">
        <v>51</v>
      </c>
      <c r="P58" s="30"/>
      <c r="Q58" s="14"/>
      <c r="R58" s="15"/>
      <c r="S58" s="9"/>
      <c r="T58" s="9"/>
      <c r="U58" s="15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20">
        <v>43321</v>
      </c>
      <c r="AI58" s="13" t="s">
        <v>278</v>
      </c>
      <c r="AJ58" s="13">
        <v>2018</v>
      </c>
      <c r="AK58" s="19">
        <v>43264</v>
      </c>
      <c r="AL58" s="16" t="s">
        <v>279</v>
      </c>
    </row>
    <row r="59" spans="1:38" ht="30" customHeight="1" x14ac:dyDescent="0.25">
      <c r="A59" s="9" t="s">
        <v>87</v>
      </c>
      <c r="B59" s="10">
        <v>26</v>
      </c>
      <c r="C59" s="11" t="s">
        <v>155</v>
      </c>
      <c r="D59" s="10" t="s">
        <v>155</v>
      </c>
      <c r="E59" s="10" t="s">
        <v>156</v>
      </c>
      <c r="F59" s="10" t="s">
        <v>197</v>
      </c>
      <c r="G59" s="10" t="s">
        <v>240</v>
      </c>
      <c r="H59" s="10" t="s">
        <v>271</v>
      </c>
      <c r="I59" s="12" t="s">
        <v>96</v>
      </c>
      <c r="J59" s="23">
        <f>2291.65/14*30</f>
        <v>4910.6785714285716</v>
      </c>
      <c r="K59" s="22">
        <f>3106.53/14*30</f>
        <v>6656.85</v>
      </c>
      <c r="L59" s="13">
        <v>52</v>
      </c>
      <c r="M59" s="23">
        <f>863.53/14*30</f>
        <v>1850.4214285714284</v>
      </c>
      <c r="N59" s="10" t="s">
        <v>276</v>
      </c>
      <c r="O59" s="13">
        <v>52</v>
      </c>
      <c r="P59" s="30"/>
      <c r="Q59" s="14"/>
      <c r="R59" s="15"/>
      <c r="S59" s="9"/>
      <c r="T59" s="9"/>
      <c r="U59" s="15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20">
        <v>43321</v>
      </c>
      <c r="AI59" s="13" t="s">
        <v>278</v>
      </c>
      <c r="AJ59" s="13">
        <v>2018</v>
      </c>
      <c r="AK59" s="19">
        <v>43264</v>
      </c>
      <c r="AL59" s="16" t="s">
        <v>279</v>
      </c>
    </row>
    <row r="60" spans="1:38" ht="29.25" customHeight="1" x14ac:dyDescent="0.25">
      <c r="A60" s="9" t="s">
        <v>87</v>
      </c>
      <c r="B60" s="10">
        <v>331</v>
      </c>
      <c r="C60" s="11" t="s">
        <v>155</v>
      </c>
      <c r="D60" s="10" t="s">
        <v>155</v>
      </c>
      <c r="E60" s="10" t="s">
        <v>156</v>
      </c>
      <c r="F60" s="10" t="s">
        <v>191</v>
      </c>
      <c r="G60" s="10" t="s">
        <v>218</v>
      </c>
      <c r="H60" s="10" t="s">
        <v>272</v>
      </c>
      <c r="I60" s="12" t="s">
        <v>96</v>
      </c>
      <c r="J60" s="23">
        <f>2291.65/14*30</f>
        <v>4910.6785714285716</v>
      </c>
      <c r="K60" s="22">
        <f>3104.37/14*30</f>
        <v>6652.221428571429</v>
      </c>
      <c r="L60" s="13">
        <v>53</v>
      </c>
      <c r="M60" s="23">
        <f>863.53/14*30</f>
        <v>1850.4214285714284</v>
      </c>
      <c r="N60" s="10" t="s">
        <v>276</v>
      </c>
      <c r="O60" s="13">
        <v>53</v>
      </c>
      <c r="P60" s="30"/>
      <c r="Q60" s="14"/>
      <c r="R60" s="15"/>
      <c r="S60" s="9"/>
      <c r="T60" s="9"/>
      <c r="U60" s="15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20">
        <v>43321</v>
      </c>
      <c r="AI60" s="13" t="s">
        <v>278</v>
      </c>
      <c r="AJ60" s="13">
        <v>2018</v>
      </c>
      <c r="AK60" s="19">
        <v>43264</v>
      </c>
      <c r="AL60" s="16" t="s">
        <v>279</v>
      </c>
    </row>
    <row r="61" spans="1:38" s="5" customFormat="1" ht="29.25" customHeight="1" x14ac:dyDescent="0.25">
      <c r="A61" s="9" t="s">
        <v>87</v>
      </c>
      <c r="B61" s="10">
        <v>382</v>
      </c>
      <c r="C61" s="11" t="s">
        <v>158</v>
      </c>
      <c r="D61" s="10" t="s">
        <v>158</v>
      </c>
      <c r="E61" s="10" t="s">
        <v>156</v>
      </c>
      <c r="F61" s="11" t="s">
        <v>299</v>
      </c>
      <c r="G61" s="10" t="s">
        <v>300</v>
      </c>
      <c r="H61" s="10" t="s">
        <v>231</v>
      </c>
      <c r="I61" s="12" t="s">
        <v>96</v>
      </c>
      <c r="J61" s="23">
        <f>1893.88/14*30</f>
        <v>4058.3142857142861</v>
      </c>
      <c r="K61" s="22">
        <f>2681.9/14*30</f>
        <v>5746.9285714285716</v>
      </c>
      <c r="L61" s="13">
        <v>54</v>
      </c>
      <c r="M61" s="23">
        <f>773.49/14*30</f>
        <v>1657.4785714285713</v>
      </c>
      <c r="N61" s="10" t="s">
        <v>276</v>
      </c>
      <c r="O61" s="13">
        <v>54</v>
      </c>
      <c r="P61" s="30"/>
      <c r="Q61" s="14"/>
      <c r="R61" s="15"/>
      <c r="S61" s="9"/>
      <c r="T61" s="9"/>
      <c r="U61" s="15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20">
        <v>43321</v>
      </c>
      <c r="AI61" s="13" t="s">
        <v>278</v>
      </c>
      <c r="AJ61" s="13">
        <v>2018</v>
      </c>
      <c r="AK61" s="19">
        <v>43264</v>
      </c>
      <c r="AL61" s="16" t="s">
        <v>279</v>
      </c>
    </row>
    <row r="62" spans="1:38" ht="30" customHeight="1" x14ac:dyDescent="0.25">
      <c r="A62" s="9" t="s">
        <v>87</v>
      </c>
      <c r="B62" s="10">
        <v>326</v>
      </c>
      <c r="C62" s="11" t="s">
        <v>157</v>
      </c>
      <c r="D62" s="10" t="s">
        <v>157</v>
      </c>
      <c r="E62" s="10" t="s">
        <v>156</v>
      </c>
      <c r="F62" s="11" t="s">
        <v>198</v>
      </c>
      <c r="G62" s="10" t="s">
        <v>241</v>
      </c>
      <c r="H62" s="10" t="s">
        <v>218</v>
      </c>
      <c r="I62" s="12" t="s">
        <v>96</v>
      </c>
      <c r="J62" s="23">
        <f>2980.24/14*30</f>
        <v>6386.2285714285708</v>
      </c>
      <c r="K62" s="22">
        <f>3877.17/14*30</f>
        <v>8308.221428571429</v>
      </c>
      <c r="L62" s="13">
        <v>55</v>
      </c>
      <c r="M62" s="23">
        <f>971.75/14*30</f>
        <v>2082.3214285714289</v>
      </c>
      <c r="N62" s="10" t="s">
        <v>276</v>
      </c>
      <c r="O62" s="13">
        <v>55</v>
      </c>
      <c r="P62" s="30"/>
      <c r="Q62" s="14"/>
      <c r="R62" s="15"/>
      <c r="S62" s="9"/>
      <c r="T62" s="9"/>
      <c r="U62" s="15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20">
        <v>43321</v>
      </c>
      <c r="AI62" s="13" t="s">
        <v>278</v>
      </c>
      <c r="AJ62" s="13">
        <v>2018</v>
      </c>
      <c r="AK62" s="19">
        <v>43264</v>
      </c>
      <c r="AL62" s="16" t="s">
        <v>279</v>
      </c>
    </row>
    <row r="63" spans="1:38" s="6" customFormat="1" ht="30" customHeight="1" x14ac:dyDescent="0.25">
      <c r="A63" s="9" t="s">
        <v>87</v>
      </c>
      <c r="B63" s="10">
        <v>383</v>
      </c>
      <c r="C63" s="11" t="s">
        <v>158</v>
      </c>
      <c r="D63" s="10" t="s">
        <v>158</v>
      </c>
      <c r="E63" s="10" t="s">
        <v>156</v>
      </c>
      <c r="F63" s="11" t="s">
        <v>162</v>
      </c>
      <c r="G63" s="10" t="s">
        <v>274</v>
      </c>
      <c r="H63" s="10" t="s">
        <v>219</v>
      </c>
      <c r="I63" s="12" t="s">
        <v>96</v>
      </c>
      <c r="J63" s="23">
        <f>1893.88/14*30</f>
        <v>4058.3142857142861</v>
      </c>
      <c r="K63" s="22">
        <f>2681.9/14*30</f>
        <v>5746.9285714285716</v>
      </c>
      <c r="L63" s="13">
        <v>56</v>
      </c>
      <c r="M63" s="23">
        <f>833/14*30</f>
        <v>1785</v>
      </c>
      <c r="N63" s="10" t="s">
        <v>276</v>
      </c>
      <c r="O63" s="13">
        <v>56</v>
      </c>
      <c r="P63" s="30"/>
      <c r="Q63" s="14"/>
      <c r="R63" s="15"/>
      <c r="S63" s="9"/>
      <c r="T63" s="9"/>
      <c r="U63" s="15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20">
        <v>43321</v>
      </c>
      <c r="AI63" s="13" t="s">
        <v>278</v>
      </c>
      <c r="AJ63" s="13">
        <v>2018</v>
      </c>
      <c r="AK63" s="19">
        <v>43264</v>
      </c>
      <c r="AL63" s="16" t="s">
        <v>279</v>
      </c>
    </row>
    <row r="64" spans="1:38" s="6" customFormat="1" ht="30" customHeight="1" x14ac:dyDescent="0.25">
      <c r="A64" s="9" t="s">
        <v>87</v>
      </c>
      <c r="B64" s="10">
        <v>381</v>
      </c>
      <c r="C64" s="11" t="s">
        <v>155</v>
      </c>
      <c r="D64" s="10" t="s">
        <v>155</v>
      </c>
      <c r="E64" s="10" t="s">
        <v>156</v>
      </c>
      <c r="F64" s="11" t="s">
        <v>301</v>
      </c>
      <c r="G64" s="10" t="s">
        <v>302</v>
      </c>
      <c r="H64" s="10" t="s">
        <v>303</v>
      </c>
      <c r="I64" s="12" t="s">
        <v>96</v>
      </c>
      <c r="J64" s="23">
        <f>2291.65/14*30</f>
        <v>4910.6785714285716</v>
      </c>
      <c r="K64" s="22">
        <f>3100.77/14*30</f>
        <v>6644.5071428571428</v>
      </c>
      <c r="L64" s="13">
        <v>57</v>
      </c>
      <c r="M64" s="23">
        <f>863.53/14*30</f>
        <v>1850.4214285714284</v>
      </c>
      <c r="N64" s="10" t="s">
        <v>276</v>
      </c>
      <c r="O64" s="13">
        <v>57</v>
      </c>
      <c r="P64" s="30"/>
      <c r="Q64" s="14"/>
      <c r="R64" s="15"/>
      <c r="S64" s="9"/>
      <c r="T64" s="9"/>
      <c r="U64" s="15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20">
        <v>43321</v>
      </c>
      <c r="AI64" s="13" t="s">
        <v>278</v>
      </c>
      <c r="AJ64" s="13">
        <v>2018</v>
      </c>
      <c r="AK64" s="19">
        <v>43264</v>
      </c>
      <c r="AL64" s="16" t="s">
        <v>279</v>
      </c>
    </row>
    <row r="65" spans="1:38" ht="30" customHeight="1" x14ac:dyDescent="0.25">
      <c r="A65" s="9" t="s">
        <v>87</v>
      </c>
      <c r="B65" s="10">
        <v>98</v>
      </c>
      <c r="C65" s="11" t="s">
        <v>158</v>
      </c>
      <c r="D65" s="10" t="s">
        <v>158</v>
      </c>
      <c r="E65" s="10" t="s">
        <v>156</v>
      </c>
      <c r="F65" s="10" t="s">
        <v>199</v>
      </c>
      <c r="G65" s="10" t="s">
        <v>242</v>
      </c>
      <c r="H65" s="10" t="s">
        <v>244</v>
      </c>
      <c r="I65" s="12" t="s">
        <v>96</v>
      </c>
      <c r="J65" s="23">
        <f>1893.88/14*30</f>
        <v>4058.3142857142861</v>
      </c>
      <c r="K65" s="22">
        <f>2684.89/14*30</f>
        <v>5753.3357142857139</v>
      </c>
      <c r="L65" s="13">
        <v>58</v>
      </c>
      <c r="M65" s="23">
        <f>833/14*30</f>
        <v>1785</v>
      </c>
      <c r="N65" s="10" t="s">
        <v>276</v>
      </c>
      <c r="O65" s="13">
        <v>58</v>
      </c>
      <c r="P65" s="30"/>
      <c r="Q65" s="14"/>
      <c r="R65" s="15"/>
      <c r="S65" s="9"/>
      <c r="T65" s="9"/>
      <c r="U65" s="15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20">
        <v>43321</v>
      </c>
      <c r="AI65" s="13" t="s">
        <v>278</v>
      </c>
      <c r="AJ65" s="13">
        <v>2018</v>
      </c>
      <c r="AK65" s="19">
        <v>43264</v>
      </c>
      <c r="AL65" s="16" t="s">
        <v>279</v>
      </c>
    </row>
    <row r="66" spans="1:38" ht="30" customHeight="1" x14ac:dyDescent="0.25">
      <c r="A66" s="9" t="s">
        <v>87</v>
      </c>
      <c r="B66" s="10">
        <v>358</v>
      </c>
      <c r="C66" s="11" t="s">
        <v>158</v>
      </c>
      <c r="D66" s="10" t="s">
        <v>158</v>
      </c>
      <c r="E66" s="10" t="s">
        <v>156</v>
      </c>
      <c r="F66" s="10" t="s">
        <v>200</v>
      </c>
      <c r="G66" s="10" t="s">
        <v>243</v>
      </c>
      <c r="H66" s="10" t="s">
        <v>249</v>
      </c>
      <c r="I66" s="12" t="s">
        <v>96</v>
      </c>
      <c r="J66" s="23">
        <f>2291.65/14*30</f>
        <v>4910.6785714285716</v>
      </c>
      <c r="K66" s="22">
        <f>3111.93/14*30</f>
        <v>6668.4214285714288</v>
      </c>
      <c r="L66" s="13">
        <v>59</v>
      </c>
      <c r="M66" s="23">
        <f>863.53/14*30</f>
        <v>1850.4214285714284</v>
      </c>
      <c r="N66" s="10" t="s">
        <v>276</v>
      </c>
      <c r="O66" s="13">
        <v>59</v>
      </c>
      <c r="P66" s="30"/>
      <c r="Q66" s="14"/>
      <c r="R66" s="15"/>
      <c r="S66" s="9"/>
      <c r="T66" s="9"/>
      <c r="U66" s="15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20">
        <v>43321</v>
      </c>
      <c r="AI66" s="13" t="s">
        <v>278</v>
      </c>
      <c r="AJ66" s="13">
        <v>2018</v>
      </c>
      <c r="AK66" s="19">
        <v>43264</v>
      </c>
      <c r="AL66" s="16" t="s">
        <v>279</v>
      </c>
    </row>
    <row r="67" spans="1:38" s="7" customFormat="1" ht="30" customHeight="1" x14ac:dyDescent="0.25">
      <c r="A67" s="9" t="s">
        <v>87</v>
      </c>
      <c r="B67" s="10">
        <v>390</v>
      </c>
      <c r="C67" s="11" t="s">
        <v>155</v>
      </c>
      <c r="D67" s="10" t="s">
        <v>155</v>
      </c>
      <c r="E67" s="10" t="s">
        <v>156</v>
      </c>
      <c r="F67" s="10" t="s">
        <v>317</v>
      </c>
      <c r="G67" s="10" t="s">
        <v>243</v>
      </c>
      <c r="H67" s="10" t="s">
        <v>318</v>
      </c>
      <c r="I67" s="12" t="s">
        <v>96</v>
      </c>
      <c r="J67" s="23">
        <f>2291.65/14*30</f>
        <v>4910.6785714285716</v>
      </c>
      <c r="K67" s="22">
        <f>3104.37/14*30</f>
        <v>6652.221428571429</v>
      </c>
      <c r="L67" s="13">
        <v>60</v>
      </c>
      <c r="M67" s="23">
        <f>740.19/14*30</f>
        <v>1586.1214285714289</v>
      </c>
      <c r="N67" s="10" t="s">
        <v>276</v>
      </c>
      <c r="O67" s="13">
        <v>60</v>
      </c>
      <c r="P67" s="30"/>
      <c r="Q67" s="14"/>
      <c r="R67" s="15"/>
      <c r="S67" s="9"/>
      <c r="T67" s="9"/>
      <c r="U67" s="15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20">
        <v>43321</v>
      </c>
      <c r="AI67" s="13" t="s">
        <v>278</v>
      </c>
      <c r="AJ67" s="13">
        <v>2018</v>
      </c>
      <c r="AK67" s="19">
        <v>43264</v>
      </c>
      <c r="AL67" s="16" t="s">
        <v>279</v>
      </c>
    </row>
    <row r="68" spans="1:38" ht="30" customHeight="1" x14ac:dyDescent="0.25">
      <c r="A68" s="9" t="s">
        <v>93</v>
      </c>
      <c r="B68" s="10">
        <v>346</v>
      </c>
      <c r="C68" s="11" t="s">
        <v>159</v>
      </c>
      <c r="D68" s="10" t="s">
        <v>159</v>
      </c>
      <c r="E68" s="10" t="s">
        <v>156</v>
      </c>
      <c r="F68" s="11" t="s">
        <v>201</v>
      </c>
      <c r="G68" s="10" t="s">
        <v>244</v>
      </c>
      <c r="H68" s="10" t="s">
        <v>273</v>
      </c>
      <c r="I68" s="12" t="s">
        <v>96</v>
      </c>
      <c r="J68" s="23">
        <f>4123.28/14*30</f>
        <v>8835.5999999999985</v>
      </c>
      <c r="K68" s="22">
        <f>4881.98/14*30</f>
        <v>10461.385714285712</v>
      </c>
      <c r="L68" s="13">
        <v>61</v>
      </c>
      <c r="M68" s="23">
        <f>1200.37/14*30</f>
        <v>2572.2214285714281</v>
      </c>
      <c r="N68" s="10" t="s">
        <v>276</v>
      </c>
      <c r="O68" s="13">
        <v>61</v>
      </c>
      <c r="P68" s="30"/>
      <c r="Q68" s="14"/>
      <c r="R68" s="15"/>
      <c r="S68" s="9"/>
      <c r="T68" s="9"/>
      <c r="U68" s="15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20">
        <v>43321</v>
      </c>
      <c r="AI68" s="13" t="s">
        <v>278</v>
      </c>
      <c r="AJ68" s="13">
        <v>2018</v>
      </c>
      <c r="AK68" s="19">
        <v>43264</v>
      </c>
      <c r="AL68" s="16" t="s">
        <v>279</v>
      </c>
    </row>
    <row r="69" spans="1:38" ht="29.25" customHeight="1" x14ac:dyDescent="0.25">
      <c r="A69" s="9" t="s">
        <v>87</v>
      </c>
      <c r="B69" s="10">
        <v>260</v>
      </c>
      <c r="C69" s="11" t="s">
        <v>158</v>
      </c>
      <c r="D69" s="10" t="s">
        <v>158</v>
      </c>
      <c r="E69" s="10" t="s">
        <v>156</v>
      </c>
      <c r="F69" s="10" t="s">
        <v>202</v>
      </c>
      <c r="G69" s="10" t="s">
        <v>244</v>
      </c>
      <c r="H69" s="10" t="s">
        <v>252</v>
      </c>
      <c r="I69" s="12" t="s">
        <v>96</v>
      </c>
      <c r="J69" s="23">
        <f>1893.88/14*30</f>
        <v>4058.3142857142861</v>
      </c>
      <c r="K69" s="22">
        <f>2684.89/14*30</f>
        <v>5753.3357142857139</v>
      </c>
      <c r="L69" s="13">
        <v>62</v>
      </c>
      <c r="M69" s="23">
        <f>833/14*30</f>
        <v>1785</v>
      </c>
      <c r="N69" s="10" t="s">
        <v>276</v>
      </c>
      <c r="O69" s="13">
        <v>62</v>
      </c>
      <c r="P69" s="30"/>
      <c r="Q69" s="14"/>
      <c r="R69" s="15"/>
      <c r="S69" s="9"/>
      <c r="T69" s="9"/>
      <c r="U69" s="15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20">
        <v>43321</v>
      </c>
      <c r="AI69" s="13" t="s">
        <v>278</v>
      </c>
      <c r="AJ69" s="13">
        <v>2018</v>
      </c>
      <c r="AK69" s="19">
        <v>43264</v>
      </c>
      <c r="AL69" s="16" t="s">
        <v>279</v>
      </c>
    </row>
    <row r="70" spans="1:38" ht="31.5" customHeight="1" x14ac:dyDescent="0.25">
      <c r="A70" s="9" t="s">
        <v>87</v>
      </c>
      <c r="B70" s="10">
        <v>280</v>
      </c>
      <c r="C70" s="11" t="s">
        <v>158</v>
      </c>
      <c r="D70" s="10" t="s">
        <v>158</v>
      </c>
      <c r="E70" s="10" t="s">
        <v>156</v>
      </c>
      <c r="F70" s="10" t="s">
        <v>203</v>
      </c>
      <c r="G70" s="10" t="s">
        <v>223</v>
      </c>
      <c r="H70" s="10" t="s">
        <v>274</v>
      </c>
      <c r="I70" s="12" t="s">
        <v>96</v>
      </c>
      <c r="J70" s="23">
        <f>1893.88/14*30</f>
        <v>4058.3142857142861</v>
      </c>
      <c r="K70" s="22">
        <f>2684.89/14*30</f>
        <v>5753.3357142857139</v>
      </c>
      <c r="L70" s="13">
        <v>63</v>
      </c>
      <c r="M70" s="23">
        <f>833/14*30</f>
        <v>1785</v>
      </c>
      <c r="N70" s="10" t="s">
        <v>276</v>
      </c>
      <c r="O70" s="13">
        <v>63</v>
      </c>
      <c r="P70" s="30"/>
      <c r="Q70" s="14"/>
      <c r="R70" s="15"/>
      <c r="S70" s="9"/>
      <c r="T70" s="9"/>
      <c r="U70" s="15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20">
        <v>43321</v>
      </c>
      <c r="AI70" s="13" t="s">
        <v>278</v>
      </c>
      <c r="AJ70" s="13">
        <v>2018</v>
      </c>
      <c r="AK70" s="19">
        <v>43264</v>
      </c>
      <c r="AL70" s="16" t="s">
        <v>279</v>
      </c>
    </row>
    <row r="71" spans="1:38" ht="30.75" customHeight="1" x14ac:dyDescent="0.25">
      <c r="A71" s="9" t="s">
        <v>87</v>
      </c>
      <c r="B71" s="10">
        <v>165</v>
      </c>
      <c r="C71" s="11" t="s">
        <v>158</v>
      </c>
      <c r="D71" s="10" t="s">
        <v>158</v>
      </c>
      <c r="E71" s="10" t="s">
        <v>156</v>
      </c>
      <c r="F71" s="10" t="s">
        <v>173</v>
      </c>
      <c r="G71" s="10" t="s">
        <v>245</v>
      </c>
      <c r="H71" s="10" t="s">
        <v>275</v>
      </c>
      <c r="I71" s="12" t="s">
        <v>96</v>
      </c>
      <c r="J71" s="23">
        <f>1893.88/14*30</f>
        <v>4058.3142857142861</v>
      </c>
      <c r="K71" s="22">
        <f>2684.89/14*30</f>
        <v>5753.3357142857139</v>
      </c>
      <c r="L71" s="13">
        <v>64</v>
      </c>
      <c r="M71" s="23">
        <f>833/14*30</f>
        <v>1785</v>
      </c>
      <c r="N71" s="10" t="s">
        <v>276</v>
      </c>
      <c r="O71" s="13">
        <v>64</v>
      </c>
      <c r="P71" s="30"/>
      <c r="Q71" s="14"/>
      <c r="R71" s="15"/>
      <c r="S71" s="9"/>
      <c r="T71" s="9"/>
      <c r="U71" s="15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20">
        <v>43321</v>
      </c>
      <c r="AI71" s="13" t="s">
        <v>278</v>
      </c>
      <c r="AJ71" s="13">
        <v>2018</v>
      </c>
      <c r="AK71" s="19">
        <v>43264</v>
      </c>
      <c r="AL71" s="16" t="s">
        <v>279</v>
      </c>
    </row>
    <row r="72" spans="1:38" ht="25.5" x14ac:dyDescent="0.25">
      <c r="A72" s="9" t="s">
        <v>87</v>
      </c>
      <c r="B72" s="10">
        <v>387</v>
      </c>
      <c r="C72" s="11" t="s">
        <v>304</v>
      </c>
      <c r="D72" s="10" t="s">
        <v>304</v>
      </c>
      <c r="E72" s="10" t="s">
        <v>156</v>
      </c>
      <c r="F72" s="10" t="s">
        <v>305</v>
      </c>
      <c r="G72" s="10" t="s">
        <v>212</v>
      </c>
      <c r="H72" s="10" t="s">
        <v>215</v>
      </c>
      <c r="I72" s="18" t="s">
        <v>96</v>
      </c>
      <c r="J72" s="23">
        <f>3040.54/14*30</f>
        <v>6515.4428571428571</v>
      </c>
      <c r="K72" s="22">
        <f>3870.76/14*30</f>
        <v>8294.4857142857145</v>
      </c>
      <c r="L72" s="13">
        <v>65</v>
      </c>
      <c r="M72" s="23">
        <f>983.81/14*30</f>
        <v>2108.1642857142856</v>
      </c>
      <c r="N72" s="10" t="s">
        <v>276</v>
      </c>
      <c r="O72" s="13">
        <v>65</v>
      </c>
      <c r="P72" s="30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20">
        <v>43321</v>
      </c>
      <c r="AI72" s="13" t="s">
        <v>278</v>
      </c>
      <c r="AJ72" s="13">
        <v>2018</v>
      </c>
      <c r="AK72" s="19">
        <v>43264</v>
      </c>
      <c r="AL72" s="16" t="s">
        <v>279</v>
      </c>
    </row>
    <row r="73" spans="1:38" ht="25.5" x14ac:dyDescent="0.25">
      <c r="A73" s="9" t="s">
        <v>87</v>
      </c>
      <c r="B73" s="9"/>
      <c r="C73" s="10" t="s">
        <v>319</v>
      </c>
      <c r="D73" s="10" t="s">
        <v>319</v>
      </c>
      <c r="E73" s="10" t="s">
        <v>156</v>
      </c>
      <c r="F73" s="10" t="s">
        <v>320</v>
      </c>
      <c r="G73" s="10" t="s">
        <v>282</v>
      </c>
      <c r="H73" s="10" t="s">
        <v>321</v>
      </c>
      <c r="I73" s="9" t="s">
        <v>96</v>
      </c>
      <c r="J73" s="23">
        <f>1965/14*30</f>
        <v>4210.7142857142862</v>
      </c>
      <c r="K73" s="22">
        <f>2761/14*30</f>
        <v>5916.4285714285716</v>
      </c>
      <c r="L73" s="13">
        <v>66</v>
      </c>
      <c r="M73" s="23">
        <f>842.67/14*30</f>
        <v>1805.7214285714285</v>
      </c>
      <c r="N73" s="10" t="s">
        <v>276</v>
      </c>
      <c r="O73" s="13">
        <v>66</v>
      </c>
      <c r="P73" s="30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20">
        <v>43321</v>
      </c>
      <c r="AI73" s="13" t="s">
        <v>278</v>
      </c>
      <c r="AJ73" s="13">
        <v>2018</v>
      </c>
      <c r="AK73" s="19">
        <v>43264</v>
      </c>
      <c r="AL73" s="16" t="s">
        <v>279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13">
      <formula1>Hidden_10</formula1>
    </dataValidation>
    <dataValidation type="list" allowBlank="1" showErrorMessage="1" sqref="I8:I213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opLeftCell="A3" workbookViewId="0">
      <selection activeCell="A4" sqref="A4:D69"/>
    </sheetView>
  </sheetViews>
  <sheetFormatPr baseColWidth="10" defaultColWidth="9.140625" defaultRowHeight="15" x14ac:dyDescent="0.25"/>
  <cols>
    <col min="1" max="1" width="3.42578125" bestFit="1" customWidth="1"/>
    <col min="2" max="2" width="21.5703125" bestFit="1" customWidth="1"/>
    <col min="3" max="3" width="14.140625" bestFit="1" customWidth="1"/>
    <col min="4" max="4" width="23" bestFit="1" customWidth="1"/>
  </cols>
  <sheetData>
    <row r="1" spans="1:4" hidden="1" x14ac:dyDescent="0.25">
      <c r="B1" t="s">
        <v>98</v>
      </c>
      <c r="C1" t="s">
        <v>7</v>
      </c>
      <c r="D1" t="s">
        <v>7</v>
      </c>
    </row>
    <row r="2" spans="1:4" hidden="1" x14ac:dyDescent="0.25">
      <c r="B2" t="s">
        <v>99</v>
      </c>
      <c r="C2" t="s">
        <v>100</v>
      </c>
      <c r="D2" t="s">
        <v>101</v>
      </c>
    </row>
    <row r="3" spans="1:4" x14ac:dyDescent="0.25">
      <c r="A3" s="1" t="s">
        <v>102</v>
      </c>
      <c r="B3" s="1" t="s">
        <v>103</v>
      </c>
      <c r="C3" s="1" t="s">
        <v>67</v>
      </c>
      <c r="D3" s="1" t="s">
        <v>104</v>
      </c>
    </row>
    <row r="4" spans="1:4" x14ac:dyDescent="0.25">
      <c r="A4" s="28">
        <v>1</v>
      </c>
      <c r="B4" s="26">
        <f>2737.21/14*30</f>
        <v>5865.4500000000007</v>
      </c>
      <c r="C4" s="29" t="s">
        <v>276</v>
      </c>
      <c r="D4" s="28" t="s">
        <v>277</v>
      </c>
    </row>
    <row r="5" spans="1:4" x14ac:dyDescent="0.25">
      <c r="A5" s="28">
        <v>2</v>
      </c>
      <c r="B5" s="26">
        <f>945.41/14*30</f>
        <v>2025.8785714285711</v>
      </c>
      <c r="C5" s="29" t="s">
        <v>276</v>
      </c>
      <c r="D5" s="28" t="s">
        <v>277</v>
      </c>
    </row>
    <row r="6" spans="1:4" x14ac:dyDescent="0.25">
      <c r="A6" s="28">
        <v>3</v>
      </c>
      <c r="B6" s="26">
        <f>848.45/14*30</f>
        <v>1818.1071428571431</v>
      </c>
      <c r="C6" s="29" t="s">
        <v>276</v>
      </c>
      <c r="D6" s="28" t="s">
        <v>277</v>
      </c>
    </row>
    <row r="7" spans="1:4" x14ac:dyDescent="0.25">
      <c r="A7" s="28">
        <v>4</v>
      </c>
      <c r="B7" s="26">
        <f>833/14*30</f>
        <v>1785</v>
      </c>
      <c r="C7" s="29" t="s">
        <v>276</v>
      </c>
      <c r="D7" s="28" t="s">
        <v>277</v>
      </c>
    </row>
    <row r="8" spans="1:4" x14ac:dyDescent="0.25">
      <c r="A8" s="28">
        <v>5</v>
      </c>
      <c r="B8" s="26">
        <f>921.59/14*30</f>
        <v>1974.8357142857142</v>
      </c>
      <c r="C8" s="29" t="s">
        <v>276</v>
      </c>
      <c r="D8" s="28" t="s">
        <v>277</v>
      </c>
    </row>
    <row r="9" spans="1:4" x14ac:dyDescent="0.25">
      <c r="A9" s="28">
        <v>6</v>
      </c>
      <c r="B9" s="26">
        <f>921.62/14*30</f>
        <v>1974.8999999999999</v>
      </c>
      <c r="C9" s="29" t="s">
        <v>276</v>
      </c>
      <c r="D9" s="28" t="s">
        <v>277</v>
      </c>
    </row>
    <row r="10" spans="1:4" x14ac:dyDescent="0.25">
      <c r="A10" s="28">
        <v>7</v>
      </c>
      <c r="B10" s="26">
        <f>774.37/14*30</f>
        <v>1659.3642857142859</v>
      </c>
      <c r="C10" s="29" t="s">
        <v>276</v>
      </c>
      <c r="D10" s="28" t="s">
        <v>277</v>
      </c>
    </row>
    <row r="11" spans="1:4" x14ac:dyDescent="0.25">
      <c r="A11" s="28">
        <v>8</v>
      </c>
      <c r="B11" s="26">
        <f>1259.29/14*30</f>
        <v>2698.4785714285713</v>
      </c>
      <c r="C11" s="29" t="s">
        <v>276</v>
      </c>
      <c r="D11" s="28" t="s">
        <v>277</v>
      </c>
    </row>
    <row r="12" spans="1:4" x14ac:dyDescent="0.25">
      <c r="A12" s="28">
        <v>9</v>
      </c>
      <c r="B12" s="26">
        <f>1082.01/14*30</f>
        <v>2318.5928571428572</v>
      </c>
      <c r="C12" s="29" t="s">
        <v>276</v>
      </c>
      <c r="D12" s="28" t="s">
        <v>277</v>
      </c>
    </row>
    <row r="13" spans="1:4" x14ac:dyDescent="0.25">
      <c r="A13" s="28">
        <v>10</v>
      </c>
      <c r="B13" s="26">
        <f>1350.59/14*30</f>
        <v>2894.1214285714286</v>
      </c>
      <c r="C13" s="29" t="s">
        <v>276</v>
      </c>
      <c r="D13" s="28" t="s">
        <v>277</v>
      </c>
    </row>
    <row r="14" spans="1:4" x14ac:dyDescent="0.25">
      <c r="A14" s="28">
        <v>11</v>
      </c>
      <c r="B14" s="27">
        <f>1322.65/14*30</f>
        <v>2834.2500000000005</v>
      </c>
      <c r="C14" s="29" t="s">
        <v>276</v>
      </c>
      <c r="D14" s="28" t="s">
        <v>277</v>
      </c>
    </row>
    <row r="15" spans="1:4" x14ac:dyDescent="0.25">
      <c r="A15" s="28">
        <v>12</v>
      </c>
      <c r="B15" s="27">
        <f>1119.47/14*30</f>
        <v>2398.8642857142859</v>
      </c>
      <c r="C15" s="29" t="s">
        <v>276</v>
      </c>
      <c r="D15" s="28" t="s">
        <v>277</v>
      </c>
    </row>
    <row r="16" spans="1:4" x14ac:dyDescent="0.25">
      <c r="A16" s="28">
        <v>13</v>
      </c>
      <c r="B16" s="27">
        <f>1082.01/14*30</f>
        <v>2318.5928571428572</v>
      </c>
      <c r="C16" s="29" t="s">
        <v>276</v>
      </c>
      <c r="D16" s="28" t="s">
        <v>277</v>
      </c>
    </row>
    <row r="17" spans="1:4" x14ac:dyDescent="0.25">
      <c r="A17" s="28">
        <v>14</v>
      </c>
      <c r="B17" s="27">
        <f>1461.67/14*30</f>
        <v>3132.15</v>
      </c>
      <c r="C17" s="29" t="s">
        <v>276</v>
      </c>
      <c r="D17" s="28" t="s">
        <v>277</v>
      </c>
    </row>
    <row r="18" spans="1:4" x14ac:dyDescent="0.25">
      <c r="A18" s="28">
        <v>15</v>
      </c>
      <c r="B18" s="27">
        <f>855.13/14*30</f>
        <v>1832.4214285714286</v>
      </c>
      <c r="C18" s="29" t="s">
        <v>276</v>
      </c>
      <c r="D18" s="28" t="s">
        <v>277</v>
      </c>
    </row>
    <row r="19" spans="1:4" x14ac:dyDescent="0.25">
      <c r="A19" s="28">
        <v>16</v>
      </c>
      <c r="B19" s="27">
        <f>1196.97/14*30</f>
        <v>2564.9357142857143</v>
      </c>
      <c r="C19" s="29" t="s">
        <v>276</v>
      </c>
      <c r="D19" s="28" t="s">
        <v>277</v>
      </c>
    </row>
    <row r="20" spans="1:4" x14ac:dyDescent="0.25">
      <c r="A20" s="28">
        <v>17</v>
      </c>
      <c r="B20" s="27">
        <f>1712.57/14*30</f>
        <v>3669.792857142857</v>
      </c>
      <c r="C20" s="29" t="s">
        <v>276</v>
      </c>
      <c r="D20" s="28" t="s">
        <v>277</v>
      </c>
    </row>
    <row r="21" spans="1:4" x14ac:dyDescent="0.25">
      <c r="A21" s="28">
        <v>18</v>
      </c>
      <c r="B21" s="26">
        <f>819.43/14*30</f>
        <v>1755.9214285714284</v>
      </c>
      <c r="C21" s="29" t="s">
        <v>276</v>
      </c>
      <c r="D21" s="28" t="s">
        <v>277</v>
      </c>
    </row>
    <row r="22" spans="1:4" x14ac:dyDescent="0.25">
      <c r="A22" s="28">
        <v>19</v>
      </c>
      <c r="B22" s="27">
        <f>774.37/14*30</f>
        <v>1659.3642857142859</v>
      </c>
      <c r="C22" s="29" t="s">
        <v>276</v>
      </c>
      <c r="D22" s="28" t="s">
        <v>277</v>
      </c>
    </row>
    <row r="23" spans="1:4" x14ac:dyDescent="0.25">
      <c r="A23" s="28">
        <v>20</v>
      </c>
      <c r="B23" s="27">
        <f>804.34/14*30</f>
        <v>1723.5857142857144</v>
      </c>
      <c r="C23" s="29" t="s">
        <v>276</v>
      </c>
      <c r="D23" s="28" t="s">
        <v>277</v>
      </c>
    </row>
    <row r="24" spans="1:4" x14ac:dyDescent="0.25">
      <c r="A24" s="28">
        <v>21</v>
      </c>
      <c r="B24" s="27">
        <f>938.39/14*30</f>
        <v>2010.8357142857144</v>
      </c>
      <c r="C24" s="29" t="s">
        <v>276</v>
      </c>
      <c r="D24" s="28" t="s">
        <v>277</v>
      </c>
    </row>
    <row r="25" spans="1:4" x14ac:dyDescent="0.25">
      <c r="A25" s="28">
        <v>22</v>
      </c>
      <c r="B25" s="27">
        <f>1082.06/14*30</f>
        <v>2318.6999999999998</v>
      </c>
      <c r="C25" s="29" t="s">
        <v>276</v>
      </c>
      <c r="D25" s="28" t="s">
        <v>277</v>
      </c>
    </row>
    <row r="26" spans="1:4" x14ac:dyDescent="0.25">
      <c r="A26" s="28">
        <v>23</v>
      </c>
      <c r="B26" s="27">
        <f>1144.41/14*30</f>
        <v>2452.3071428571429</v>
      </c>
      <c r="C26" s="29" t="s">
        <v>276</v>
      </c>
      <c r="D26" s="28" t="s">
        <v>277</v>
      </c>
    </row>
    <row r="27" spans="1:4" x14ac:dyDescent="0.25">
      <c r="A27" s="28">
        <v>24</v>
      </c>
      <c r="B27" s="27">
        <f>818.33/14*30</f>
        <v>1753.5642857142857</v>
      </c>
      <c r="C27" s="29" t="s">
        <v>276</v>
      </c>
      <c r="D27" s="28" t="s">
        <v>277</v>
      </c>
    </row>
    <row r="28" spans="1:4" x14ac:dyDescent="0.25">
      <c r="A28" s="28">
        <v>25</v>
      </c>
      <c r="B28" s="27">
        <f>1144.41/14*30</f>
        <v>2452.3071428571429</v>
      </c>
      <c r="C28" s="29" t="s">
        <v>276</v>
      </c>
      <c r="D28" s="28" t="s">
        <v>277</v>
      </c>
    </row>
    <row r="29" spans="1:4" x14ac:dyDescent="0.25">
      <c r="A29" s="28">
        <v>26</v>
      </c>
      <c r="B29" s="27">
        <f>946.79/14*30</f>
        <v>2028.8357142857142</v>
      </c>
      <c r="C29" s="29" t="s">
        <v>276</v>
      </c>
      <c r="D29" s="28" t="s">
        <v>277</v>
      </c>
    </row>
    <row r="30" spans="1:4" x14ac:dyDescent="0.25">
      <c r="A30" s="28">
        <v>27</v>
      </c>
      <c r="B30" s="27">
        <f>935.43/14*30</f>
        <v>2004.4928571428572</v>
      </c>
      <c r="C30" s="29" t="s">
        <v>276</v>
      </c>
      <c r="D30" s="28" t="s">
        <v>277</v>
      </c>
    </row>
    <row r="31" spans="1:4" x14ac:dyDescent="0.25">
      <c r="A31" s="28">
        <v>28</v>
      </c>
      <c r="B31" s="27">
        <f>1200.37/14*30</f>
        <v>2572.2214285714281</v>
      </c>
      <c r="C31" s="29" t="s">
        <v>276</v>
      </c>
      <c r="D31" s="28" t="s">
        <v>277</v>
      </c>
    </row>
    <row r="32" spans="1:4" x14ac:dyDescent="0.25">
      <c r="A32" s="28">
        <v>29</v>
      </c>
      <c r="B32" s="27">
        <f>864.09/14*30</f>
        <v>1851.6214285714286</v>
      </c>
      <c r="C32" s="29" t="s">
        <v>276</v>
      </c>
      <c r="D32" s="28" t="s">
        <v>277</v>
      </c>
    </row>
    <row r="33" spans="1:4" x14ac:dyDescent="0.25">
      <c r="A33" s="28">
        <v>30</v>
      </c>
      <c r="B33" s="27">
        <f>978.55/14*30</f>
        <v>2096.8928571428573</v>
      </c>
      <c r="C33" s="29" t="s">
        <v>276</v>
      </c>
      <c r="D33" s="28" t="s">
        <v>277</v>
      </c>
    </row>
    <row r="34" spans="1:4" x14ac:dyDescent="0.25">
      <c r="A34" s="28">
        <v>31</v>
      </c>
      <c r="B34" s="27">
        <f>907.51/14*30</f>
        <v>1944.6642857142856</v>
      </c>
      <c r="C34" s="29" t="s">
        <v>276</v>
      </c>
      <c r="D34" s="28" t="s">
        <v>277</v>
      </c>
    </row>
    <row r="35" spans="1:4" x14ac:dyDescent="0.25">
      <c r="A35" s="28">
        <v>32</v>
      </c>
      <c r="B35" s="27">
        <f>1200.37/14*30</f>
        <v>2572.2214285714281</v>
      </c>
      <c r="C35" s="29" t="s">
        <v>276</v>
      </c>
      <c r="D35" s="28" t="s">
        <v>277</v>
      </c>
    </row>
    <row r="36" spans="1:4" x14ac:dyDescent="0.25">
      <c r="A36" s="28">
        <v>33</v>
      </c>
      <c r="B36" s="27">
        <f>1089.29/14*30</f>
        <v>2334.1928571428571</v>
      </c>
      <c r="C36" s="29" t="s">
        <v>276</v>
      </c>
      <c r="D36" s="28" t="s">
        <v>277</v>
      </c>
    </row>
    <row r="37" spans="1:4" x14ac:dyDescent="0.25">
      <c r="A37" s="28">
        <v>34</v>
      </c>
      <c r="B37" s="27">
        <f>1200.37/14*30</f>
        <v>2572.2214285714281</v>
      </c>
      <c r="C37" s="29" t="s">
        <v>276</v>
      </c>
      <c r="D37" s="28" t="s">
        <v>277</v>
      </c>
    </row>
    <row r="38" spans="1:4" x14ac:dyDescent="0.25">
      <c r="A38" s="28">
        <v>35</v>
      </c>
      <c r="B38" s="27">
        <f>819.43/14*30</f>
        <v>1755.9214285714284</v>
      </c>
      <c r="C38" s="29" t="s">
        <v>276</v>
      </c>
      <c r="D38" s="28" t="s">
        <v>277</v>
      </c>
    </row>
    <row r="39" spans="1:4" x14ac:dyDescent="0.25">
      <c r="A39" s="28">
        <v>36</v>
      </c>
      <c r="B39" s="27">
        <f>860.07/14*30</f>
        <v>1843.007142857143</v>
      </c>
      <c r="C39" s="29" t="s">
        <v>276</v>
      </c>
      <c r="D39" s="28" t="s">
        <v>277</v>
      </c>
    </row>
    <row r="40" spans="1:4" x14ac:dyDescent="0.25">
      <c r="A40" s="28">
        <v>37</v>
      </c>
      <c r="B40" s="27">
        <f>819.43/14*30</f>
        <v>1755.9214285714284</v>
      </c>
      <c r="C40" s="29" t="s">
        <v>276</v>
      </c>
      <c r="D40" s="28" t="s">
        <v>277</v>
      </c>
    </row>
    <row r="41" spans="1:4" x14ac:dyDescent="0.25">
      <c r="A41" s="28">
        <v>38</v>
      </c>
      <c r="B41" s="27">
        <f>819.43/14*30</f>
        <v>1755.9214285714284</v>
      </c>
      <c r="C41" s="29" t="s">
        <v>276</v>
      </c>
      <c r="D41" s="28" t="s">
        <v>277</v>
      </c>
    </row>
    <row r="42" spans="1:4" x14ac:dyDescent="0.25">
      <c r="A42" s="28">
        <v>39</v>
      </c>
      <c r="B42" s="27">
        <f>716.7/14*30</f>
        <v>1535.7857142857142</v>
      </c>
      <c r="C42" s="29" t="s">
        <v>276</v>
      </c>
      <c r="D42" s="28" t="s">
        <v>277</v>
      </c>
    </row>
    <row r="43" spans="1:4" x14ac:dyDescent="0.25">
      <c r="A43" s="28">
        <v>40</v>
      </c>
      <c r="B43" s="27">
        <f>860.07/14*30</f>
        <v>1843.007142857143</v>
      </c>
      <c r="C43" s="29" t="s">
        <v>276</v>
      </c>
      <c r="D43" s="28" t="s">
        <v>277</v>
      </c>
    </row>
    <row r="44" spans="1:4" x14ac:dyDescent="0.25">
      <c r="A44" s="28">
        <v>41</v>
      </c>
      <c r="B44" s="27">
        <f t="shared" ref="B44:B51" si="0">819.43/14*30</f>
        <v>1755.9214285714284</v>
      </c>
      <c r="C44" s="29" t="s">
        <v>276</v>
      </c>
      <c r="D44" s="28" t="s">
        <v>277</v>
      </c>
    </row>
    <row r="45" spans="1:4" x14ac:dyDescent="0.25">
      <c r="A45" s="28">
        <v>42</v>
      </c>
      <c r="B45" s="27">
        <f t="shared" si="0"/>
        <v>1755.9214285714284</v>
      </c>
      <c r="C45" s="29" t="s">
        <v>276</v>
      </c>
      <c r="D45" s="28" t="s">
        <v>277</v>
      </c>
    </row>
    <row r="46" spans="1:4" x14ac:dyDescent="0.25">
      <c r="A46" s="28">
        <v>43</v>
      </c>
      <c r="B46" s="27">
        <f>819.43/14*30</f>
        <v>1755.9214285714284</v>
      </c>
      <c r="C46" s="29" t="s">
        <v>276</v>
      </c>
      <c r="D46" s="28" t="s">
        <v>277</v>
      </c>
    </row>
    <row r="47" spans="1:4" x14ac:dyDescent="0.25">
      <c r="A47" s="28">
        <v>44</v>
      </c>
      <c r="B47" s="27">
        <f t="shared" si="0"/>
        <v>1755.9214285714284</v>
      </c>
      <c r="C47" s="29" t="s">
        <v>276</v>
      </c>
      <c r="D47" s="28" t="s">
        <v>277</v>
      </c>
    </row>
    <row r="48" spans="1:4" x14ac:dyDescent="0.25">
      <c r="A48" s="28">
        <v>45</v>
      </c>
      <c r="B48" s="27">
        <f t="shared" si="0"/>
        <v>1755.9214285714284</v>
      </c>
      <c r="C48" s="29" t="s">
        <v>276</v>
      </c>
      <c r="D48" s="28" t="s">
        <v>277</v>
      </c>
    </row>
    <row r="49" spans="1:4" x14ac:dyDescent="0.25">
      <c r="A49" s="28">
        <v>46</v>
      </c>
      <c r="B49" s="27">
        <f t="shared" si="0"/>
        <v>1755.9214285714284</v>
      </c>
      <c r="C49" s="29" t="s">
        <v>276</v>
      </c>
      <c r="D49" s="28" t="s">
        <v>277</v>
      </c>
    </row>
    <row r="50" spans="1:4" x14ac:dyDescent="0.25">
      <c r="A50" s="28">
        <v>47</v>
      </c>
      <c r="B50" s="27">
        <f t="shared" si="0"/>
        <v>1755.9214285714284</v>
      </c>
      <c r="C50" s="29" t="s">
        <v>276</v>
      </c>
      <c r="D50" s="28" t="s">
        <v>277</v>
      </c>
    </row>
    <row r="51" spans="1:4" x14ac:dyDescent="0.25">
      <c r="A51" s="28">
        <v>48</v>
      </c>
      <c r="B51" s="27">
        <f t="shared" si="0"/>
        <v>1755.9214285714284</v>
      </c>
      <c r="C51" s="29" t="s">
        <v>276</v>
      </c>
      <c r="D51" s="28" t="s">
        <v>277</v>
      </c>
    </row>
    <row r="52" spans="1:4" x14ac:dyDescent="0.25">
      <c r="A52" s="28">
        <v>49</v>
      </c>
      <c r="B52" s="27">
        <f>773.49/14*30</f>
        <v>1657.4785714285713</v>
      </c>
      <c r="C52" s="29" t="s">
        <v>276</v>
      </c>
      <c r="D52" s="28" t="s">
        <v>277</v>
      </c>
    </row>
    <row r="53" spans="1:4" x14ac:dyDescent="0.25">
      <c r="A53" s="28">
        <v>50</v>
      </c>
      <c r="B53" s="27">
        <f>983.81/14*30</f>
        <v>2108.1642857142856</v>
      </c>
      <c r="C53" s="29" t="s">
        <v>276</v>
      </c>
      <c r="D53" s="28" t="s">
        <v>277</v>
      </c>
    </row>
    <row r="54" spans="1:4" x14ac:dyDescent="0.25">
      <c r="A54" s="28">
        <v>51</v>
      </c>
      <c r="B54" s="27">
        <f>833/14*30</f>
        <v>1785</v>
      </c>
      <c r="C54" s="29" t="s">
        <v>276</v>
      </c>
      <c r="D54" s="28" t="s">
        <v>277</v>
      </c>
    </row>
    <row r="55" spans="1:4" x14ac:dyDescent="0.25">
      <c r="A55" s="28">
        <v>52</v>
      </c>
      <c r="B55" s="27">
        <f>863.53/14*30</f>
        <v>1850.4214285714284</v>
      </c>
      <c r="C55" s="29" t="s">
        <v>276</v>
      </c>
      <c r="D55" s="28" t="s">
        <v>277</v>
      </c>
    </row>
    <row r="56" spans="1:4" x14ac:dyDescent="0.25">
      <c r="A56" s="28">
        <v>53</v>
      </c>
      <c r="B56" s="27">
        <f>863.53/14*30</f>
        <v>1850.4214285714284</v>
      </c>
      <c r="C56" s="29" t="s">
        <v>276</v>
      </c>
      <c r="D56" s="28" t="s">
        <v>277</v>
      </c>
    </row>
    <row r="57" spans="1:4" x14ac:dyDescent="0.25">
      <c r="A57" s="28">
        <v>54</v>
      </c>
      <c r="B57" s="27">
        <f>773.49/14*30</f>
        <v>1657.4785714285713</v>
      </c>
      <c r="C57" s="29" t="s">
        <v>276</v>
      </c>
      <c r="D57" s="28" t="s">
        <v>277</v>
      </c>
    </row>
    <row r="58" spans="1:4" x14ac:dyDescent="0.25">
      <c r="A58" s="28">
        <v>55</v>
      </c>
      <c r="B58" s="27">
        <f>971.75/14*30</f>
        <v>2082.3214285714289</v>
      </c>
      <c r="C58" s="29" t="s">
        <v>276</v>
      </c>
      <c r="D58" s="28" t="s">
        <v>277</v>
      </c>
    </row>
    <row r="59" spans="1:4" x14ac:dyDescent="0.25">
      <c r="A59" s="28">
        <v>56</v>
      </c>
      <c r="B59" s="27">
        <f>833/14*30</f>
        <v>1785</v>
      </c>
      <c r="C59" s="29" t="s">
        <v>276</v>
      </c>
      <c r="D59" s="28" t="s">
        <v>277</v>
      </c>
    </row>
    <row r="60" spans="1:4" x14ac:dyDescent="0.25">
      <c r="A60" s="28">
        <v>57</v>
      </c>
      <c r="B60" s="27">
        <f>863.53/14*30</f>
        <v>1850.4214285714284</v>
      </c>
      <c r="C60" s="29" t="s">
        <v>276</v>
      </c>
      <c r="D60" s="28" t="s">
        <v>277</v>
      </c>
    </row>
    <row r="61" spans="1:4" x14ac:dyDescent="0.25">
      <c r="A61" s="28">
        <v>58</v>
      </c>
      <c r="B61" s="27">
        <f>833/14*30</f>
        <v>1785</v>
      </c>
      <c r="C61" s="29" t="s">
        <v>276</v>
      </c>
      <c r="D61" s="28" t="s">
        <v>277</v>
      </c>
    </row>
    <row r="62" spans="1:4" x14ac:dyDescent="0.25">
      <c r="A62" s="28">
        <v>59</v>
      </c>
      <c r="B62" s="27">
        <f>863.53/14*30</f>
        <v>1850.4214285714284</v>
      </c>
      <c r="C62" s="29" t="s">
        <v>276</v>
      </c>
      <c r="D62" s="28" t="s">
        <v>277</v>
      </c>
    </row>
    <row r="63" spans="1:4" x14ac:dyDescent="0.25">
      <c r="A63" s="28">
        <v>60</v>
      </c>
      <c r="B63" s="27">
        <f>740.19/14*30</f>
        <v>1586.1214285714289</v>
      </c>
      <c r="C63" s="29" t="s">
        <v>276</v>
      </c>
      <c r="D63" s="28" t="s">
        <v>277</v>
      </c>
    </row>
    <row r="64" spans="1:4" x14ac:dyDescent="0.25">
      <c r="A64" s="28">
        <v>61</v>
      </c>
      <c r="B64" s="27">
        <f>1200.37/14*30</f>
        <v>2572.2214285714281</v>
      </c>
      <c r="C64" s="29" t="s">
        <v>276</v>
      </c>
      <c r="D64" s="28" t="s">
        <v>277</v>
      </c>
    </row>
    <row r="65" spans="1:4" x14ac:dyDescent="0.25">
      <c r="A65" s="28">
        <v>62</v>
      </c>
      <c r="B65" s="27">
        <f>833/14*30</f>
        <v>1785</v>
      </c>
      <c r="C65" s="29" t="s">
        <v>276</v>
      </c>
      <c r="D65" s="28" t="s">
        <v>277</v>
      </c>
    </row>
    <row r="66" spans="1:4" x14ac:dyDescent="0.25">
      <c r="A66" s="28">
        <v>63</v>
      </c>
      <c r="B66" s="27">
        <f>833/14*30</f>
        <v>1785</v>
      </c>
      <c r="C66" s="29" t="s">
        <v>276</v>
      </c>
      <c r="D66" s="28" t="s">
        <v>277</v>
      </c>
    </row>
    <row r="67" spans="1:4" x14ac:dyDescent="0.25">
      <c r="A67" s="28">
        <v>64</v>
      </c>
      <c r="B67" s="27">
        <f>833/14*30</f>
        <v>1785</v>
      </c>
      <c r="C67" s="29" t="s">
        <v>276</v>
      </c>
      <c r="D67" s="28" t="s">
        <v>277</v>
      </c>
    </row>
    <row r="68" spans="1:4" x14ac:dyDescent="0.25">
      <c r="A68" s="28">
        <v>65</v>
      </c>
      <c r="B68" s="27">
        <f>983.81/14*30</f>
        <v>2108.1642857142856</v>
      </c>
      <c r="C68" s="29" t="s">
        <v>276</v>
      </c>
      <c r="D68" s="28" t="s">
        <v>277</v>
      </c>
    </row>
    <row r="69" spans="1:4" x14ac:dyDescent="0.25">
      <c r="A69" s="28">
        <v>66</v>
      </c>
      <c r="B69" s="27">
        <f>842.67/14*30</f>
        <v>1805.7214285714285</v>
      </c>
      <c r="C69" s="29" t="s">
        <v>276</v>
      </c>
      <c r="D69" s="28" t="s">
        <v>277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opLeftCell="A54" workbookViewId="0">
      <selection activeCell="D69" sqref="A4:D69"/>
    </sheetView>
  </sheetViews>
  <sheetFormatPr baseColWidth="10" defaultColWidth="9.140625" defaultRowHeight="15" x14ac:dyDescent="0.25"/>
  <cols>
    <col min="1" max="1" width="5" bestFit="1" customWidth="1"/>
    <col min="2" max="2" width="23.5703125" bestFit="1" customWidth="1"/>
    <col min="3" max="3" width="14.140625" bestFit="1" customWidth="1"/>
    <col min="4" max="4" width="10.140625" bestFit="1" customWidth="1"/>
  </cols>
  <sheetData>
    <row r="1" spans="1:5" hidden="1" x14ac:dyDescent="0.25">
      <c r="B1" t="s">
        <v>7</v>
      </c>
      <c r="C1" t="s">
        <v>7</v>
      </c>
      <c r="D1" t="s">
        <v>98</v>
      </c>
    </row>
    <row r="2" spans="1:5" hidden="1" x14ac:dyDescent="0.25">
      <c r="B2" t="s">
        <v>105</v>
      </c>
      <c r="C2" t="s">
        <v>106</v>
      </c>
      <c r="D2" t="s">
        <v>107</v>
      </c>
    </row>
    <row r="3" spans="1:5" x14ac:dyDescent="0.25">
      <c r="A3" s="1" t="s">
        <v>102</v>
      </c>
      <c r="B3" s="1" t="s">
        <v>108</v>
      </c>
      <c r="C3" s="1" t="s">
        <v>67</v>
      </c>
      <c r="D3" s="1" t="s">
        <v>109</v>
      </c>
    </row>
    <row r="4" spans="1:5" x14ac:dyDescent="0.25">
      <c r="A4" s="25">
        <v>1</v>
      </c>
      <c r="B4" s="25" t="s">
        <v>277</v>
      </c>
      <c r="C4" s="25" t="s">
        <v>276</v>
      </c>
      <c r="D4" s="26">
        <f>12463.39/14*30</f>
        <v>26707.264285714282</v>
      </c>
    </row>
    <row r="5" spans="1:5" x14ac:dyDescent="0.25">
      <c r="A5" s="25">
        <v>2</v>
      </c>
      <c r="B5" s="25" t="s">
        <v>277</v>
      </c>
      <c r="C5" s="25" t="s">
        <v>276</v>
      </c>
      <c r="D5" s="26">
        <f>2933.41/14*30</f>
        <v>6285.8785714285705</v>
      </c>
    </row>
    <row r="6" spans="1:5" x14ac:dyDescent="0.25">
      <c r="A6" s="25">
        <v>3</v>
      </c>
      <c r="B6" s="25" t="s">
        <v>277</v>
      </c>
      <c r="C6" s="25" t="s">
        <v>276</v>
      </c>
      <c r="D6" s="26">
        <f>2825.43/14*30</f>
        <v>6054.4928571428572</v>
      </c>
    </row>
    <row r="7" spans="1:5" x14ac:dyDescent="0.25">
      <c r="A7" s="25">
        <v>4</v>
      </c>
      <c r="B7" s="25" t="s">
        <v>277</v>
      </c>
      <c r="C7" s="25" t="s">
        <v>276</v>
      </c>
      <c r="D7" s="26">
        <f>2684.89/14*30</f>
        <v>5753.3357142857139</v>
      </c>
    </row>
    <row r="8" spans="1:5" x14ac:dyDescent="0.25">
      <c r="A8" s="25">
        <v>5</v>
      </c>
      <c r="B8" s="25" t="s">
        <v>277</v>
      </c>
      <c r="C8" s="25" t="s">
        <v>276</v>
      </c>
      <c r="D8" s="26">
        <f>3553.15/14*30</f>
        <v>7613.8928571428569</v>
      </c>
    </row>
    <row r="9" spans="1:5" x14ac:dyDescent="0.25">
      <c r="A9" s="25">
        <v>6</v>
      </c>
      <c r="B9" s="25" t="s">
        <v>277</v>
      </c>
      <c r="C9" s="25" t="s">
        <v>276</v>
      </c>
      <c r="D9" s="26">
        <f>3603.46/14*30</f>
        <v>7721.7</v>
      </c>
    </row>
    <row r="10" spans="1:5" x14ac:dyDescent="0.25">
      <c r="A10" s="25">
        <v>7</v>
      </c>
      <c r="B10" s="25" t="s">
        <v>277</v>
      </c>
      <c r="C10" s="25" t="s">
        <v>276</v>
      </c>
      <c r="D10" s="26">
        <f>2120.38/14*30</f>
        <v>4543.6714285714288</v>
      </c>
    </row>
    <row r="11" spans="1:5" x14ac:dyDescent="0.25">
      <c r="A11" s="25">
        <v>8</v>
      </c>
      <c r="B11" s="25" t="s">
        <v>277</v>
      </c>
      <c r="C11" s="25" t="s">
        <v>276</v>
      </c>
      <c r="D11" s="26">
        <f>5178.12/14*30</f>
        <v>11095.971428571427</v>
      </c>
    </row>
    <row r="12" spans="1:5" x14ac:dyDescent="0.25">
      <c r="A12" s="25">
        <v>9</v>
      </c>
      <c r="B12" s="25" t="s">
        <v>277</v>
      </c>
      <c r="C12" s="25" t="s">
        <v>276</v>
      </c>
      <c r="D12" s="26">
        <f>4374.6/14*30</f>
        <v>9374.1428571428569</v>
      </c>
      <c r="E12" s="3"/>
    </row>
    <row r="13" spans="1:5" x14ac:dyDescent="0.25">
      <c r="A13" s="25">
        <v>10</v>
      </c>
      <c r="B13" s="25" t="s">
        <v>277</v>
      </c>
      <c r="C13" s="25" t="s">
        <v>276</v>
      </c>
      <c r="D13" s="26">
        <f>5662.84/14*30</f>
        <v>12134.657142857144</v>
      </c>
      <c r="E13" s="4"/>
    </row>
    <row r="14" spans="1:5" x14ac:dyDescent="0.25">
      <c r="A14" s="25">
        <v>11</v>
      </c>
      <c r="B14" s="25" t="s">
        <v>277</v>
      </c>
      <c r="C14" s="25" t="s">
        <v>276</v>
      </c>
      <c r="D14" s="26">
        <f>5508.53/14*30</f>
        <v>11803.992857142855</v>
      </c>
      <c r="E14" s="4"/>
    </row>
    <row r="15" spans="1:5" x14ac:dyDescent="0.25">
      <c r="A15" s="25">
        <v>12</v>
      </c>
      <c r="B15" s="25" t="s">
        <v>277</v>
      </c>
      <c r="C15" s="25" t="s">
        <v>276</v>
      </c>
      <c r="D15" s="26">
        <f>4461.34/14*30</f>
        <v>9560.0142857142873</v>
      </c>
      <c r="E15" s="4"/>
    </row>
    <row r="16" spans="1:5" x14ac:dyDescent="0.25">
      <c r="A16" s="25">
        <v>13</v>
      </c>
      <c r="B16" s="25" t="s">
        <v>277</v>
      </c>
      <c r="C16" s="25" t="s">
        <v>276</v>
      </c>
      <c r="D16" s="26">
        <f>4387.85/14*30</f>
        <v>9402.5357142857138</v>
      </c>
      <c r="E16" s="4"/>
    </row>
    <row r="17" spans="1:5" x14ac:dyDescent="0.25">
      <c r="A17" s="25">
        <v>14</v>
      </c>
      <c r="B17" s="25" t="s">
        <v>277</v>
      </c>
      <c r="C17" s="25" t="s">
        <v>276</v>
      </c>
      <c r="D17" s="26">
        <f>6205.99/14*30</f>
        <v>13298.55</v>
      </c>
      <c r="E17" s="4"/>
    </row>
    <row r="18" spans="1:5" x14ac:dyDescent="0.25">
      <c r="A18" s="25">
        <v>15</v>
      </c>
      <c r="B18" s="25" t="s">
        <v>277</v>
      </c>
      <c r="C18" s="25" t="s">
        <v>276</v>
      </c>
      <c r="D18" s="26">
        <f>3167.95/14*30</f>
        <v>6788.4642857142853</v>
      </c>
      <c r="E18" s="4"/>
    </row>
    <row r="19" spans="1:5" x14ac:dyDescent="0.25">
      <c r="A19" s="25">
        <v>16</v>
      </c>
      <c r="B19" s="25" t="s">
        <v>277</v>
      </c>
      <c r="C19" s="25" t="s">
        <v>276</v>
      </c>
      <c r="D19" s="26">
        <f>4864.34/14*30</f>
        <v>10423.585714285715</v>
      </c>
      <c r="E19" s="4"/>
    </row>
    <row r="20" spans="1:5" x14ac:dyDescent="0.25">
      <c r="A20" s="25">
        <v>17</v>
      </c>
      <c r="B20" s="25" t="s">
        <v>277</v>
      </c>
      <c r="C20" s="25" t="s">
        <v>276</v>
      </c>
      <c r="D20" s="26">
        <f>7516.28/14*30</f>
        <v>16106.314285714287</v>
      </c>
      <c r="E20" s="4"/>
    </row>
    <row r="21" spans="1:5" x14ac:dyDescent="0.25">
      <c r="A21" s="25">
        <v>18</v>
      </c>
      <c r="B21" s="25" t="s">
        <v>277</v>
      </c>
      <c r="C21" s="25" t="s">
        <v>276</v>
      </c>
      <c r="D21" s="26">
        <f>2572.56/14*30</f>
        <v>5512.6285714285714</v>
      </c>
      <c r="E21" s="4"/>
    </row>
    <row r="22" spans="1:5" x14ac:dyDescent="0.25">
      <c r="A22" s="25">
        <v>19</v>
      </c>
      <c r="B22" s="25" t="s">
        <v>277</v>
      </c>
      <c r="C22" s="25" t="s">
        <v>276</v>
      </c>
      <c r="D22" s="26">
        <f>2120.38/14*30</f>
        <v>4543.6714285714288</v>
      </c>
      <c r="E22" s="4"/>
    </row>
    <row r="23" spans="1:5" x14ac:dyDescent="0.25">
      <c r="A23" s="25">
        <v>20</v>
      </c>
      <c r="B23" s="25" t="s">
        <v>277</v>
      </c>
      <c r="C23" s="25" t="s">
        <v>276</v>
      </c>
      <c r="D23" s="26">
        <f>3628.31/14*30</f>
        <v>7774.9500000000007</v>
      </c>
      <c r="E23" s="4"/>
    </row>
    <row r="24" spans="1:5" x14ac:dyDescent="0.25">
      <c r="A24" s="25">
        <v>21</v>
      </c>
      <c r="B24" s="25" t="s">
        <v>277</v>
      </c>
      <c r="C24" s="25" t="s">
        <v>276</v>
      </c>
      <c r="D24" s="26">
        <f>3628.31/14*30</f>
        <v>7774.9500000000007</v>
      </c>
      <c r="E24" s="4"/>
    </row>
    <row r="25" spans="1:5" x14ac:dyDescent="0.25">
      <c r="A25" s="25">
        <v>22</v>
      </c>
      <c r="B25" s="25" t="s">
        <v>277</v>
      </c>
      <c r="C25" s="25" t="s">
        <v>276</v>
      </c>
      <c r="D25" s="26">
        <f>4881.98/14*30</f>
        <v>10461.385714285712</v>
      </c>
      <c r="E25" s="4"/>
    </row>
    <row r="26" spans="1:5" x14ac:dyDescent="0.25">
      <c r="A26" s="25">
        <v>23</v>
      </c>
      <c r="B26" s="25" t="s">
        <v>277</v>
      </c>
      <c r="C26" s="25" t="s">
        <v>276</v>
      </c>
      <c r="D26" s="26">
        <f>4590.98/14*30</f>
        <v>9837.8142857142848</v>
      </c>
      <c r="E26" s="4"/>
    </row>
    <row r="27" spans="1:5" x14ac:dyDescent="0.25">
      <c r="A27" s="25">
        <v>24</v>
      </c>
      <c r="B27" s="25" t="s">
        <v>277</v>
      </c>
      <c r="C27" s="25" t="s">
        <v>276</v>
      </c>
      <c r="D27" s="26">
        <f>2478.5/14*30</f>
        <v>5311.0714285714284</v>
      </c>
      <c r="E27" s="4"/>
    </row>
    <row r="28" spans="1:5" x14ac:dyDescent="0.25">
      <c r="A28" s="25">
        <v>25</v>
      </c>
      <c r="B28" s="25" t="s">
        <v>277</v>
      </c>
      <c r="C28" s="25" t="s">
        <v>276</v>
      </c>
      <c r="D28" s="26">
        <f>4875/14*30</f>
        <v>10446.428571428572</v>
      </c>
      <c r="E28" s="4"/>
    </row>
    <row r="29" spans="1:5" x14ac:dyDescent="0.25">
      <c r="A29" s="25">
        <v>26</v>
      </c>
      <c r="B29" s="25" t="s">
        <v>277</v>
      </c>
      <c r="C29" s="25" t="s">
        <v>276</v>
      </c>
      <c r="D29" s="26">
        <f>3673.14/14*30</f>
        <v>7871.0142857142846</v>
      </c>
      <c r="E29" s="4"/>
    </row>
    <row r="30" spans="1:5" x14ac:dyDescent="0.25">
      <c r="A30" s="25">
        <v>27</v>
      </c>
      <c r="B30" s="25" t="s">
        <v>277</v>
      </c>
      <c r="C30" s="25" t="s">
        <v>276</v>
      </c>
      <c r="D30" s="26">
        <f>3615.1/14*30</f>
        <v>7746.6428571428578</v>
      </c>
      <c r="E30" s="4"/>
    </row>
    <row r="31" spans="1:5" x14ac:dyDescent="0.25">
      <c r="A31" s="25">
        <v>28</v>
      </c>
      <c r="B31" s="25" t="s">
        <v>277</v>
      </c>
      <c r="C31" s="25" t="s">
        <v>276</v>
      </c>
      <c r="D31" s="26">
        <f>4881.98/14*30</f>
        <v>10461.385714285712</v>
      </c>
      <c r="E31" s="4"/>
    </row>
    <row r="32" spans="1:5" x14ac:dyDescent="0.25">
      <c r="A32" s="25">
        <v>29</v>
      </c>
      <c r="B32" s="25" t="s">
        <v>277</v>
      </c>
      <c r="C32" s="25" t="s">
        <v>276</v>
      </c>
      <c r="D32" s="26">
        <f>3117.27/14*30</f>
        <v>6679.8642857142859</v>
      </c>
      <c r="E32" s="4"/>
    </row>
    <row r="33" spans="1:5" x14ac:dyDescent="0.25">
      <c r="A33" s="25">
        <v>30</v>
      </c>
      <c r="B33" s="25" t="s">
        <v>277</v>
      </c>
      <c r="C33" s="25" t="s">
        <v>276</v>
      </c>
      <c r="D33" s="26">
        <f>3859.83/14*30</f>
        <v>8271.0642857142866</v>
      </c>
      <c r="E33" s="4"/>
    </row>
    <row r="34" spans="1:5" x14ac:dyDescent="0.25">
      <c r="A34" s="25">
        <v>31</v>
      </c>
      <c r="B34" s="25" t="s">
        <v>277</v>
      </c>
      <c r="C34" s="25" t="s">
        <v>276</v>
      </c>
      <c r="D34" s="26">
        <f>3477.29/14*30</f>
        <v>7451.3357142857149</v>
      </c>
      <c r="E34" s="4"/>
    </row>
    <row r="35" spans="1:5" x14ac:dyDescent="0.25">
      <c r="A35" s="25">
        <v>32</v>
      </c>
      <c r="B35" s="25" t="s">
        <v>277</v>
      </c>
      <c r="C35" s="25" t="s">
        <v>276</v>
      </c>
      <c r="D35" s="26">
        <f>4891.31/14*30</f>
        <v>10481.378571428573</v>
      </c>
      <c r="E35" s="4"/>
    </row>
    <row r="36" spans="1:5" x14ac:dyDescent="0.25">
      <c r="A36" s="25">
        <v>33</v>
      </c>
      <c r="B36" s="25" t="s">
        <v>277</v>
      </c>
      <c r="C36" s="25" t="s">
        <v>276</v>
      </c>
      <c r="D36" s="26">
        <f>4406.15/14*30</f>
        <v>9441.7499999999982</v>
      </c>
      <c r="E36" s="4"/>
    </row>
    <row r="37" spans="1:5" x14ac:dyDescent="0.25">
      <c r="A37" s="25">
        <v>34</v>
      </c>
      <c r="B37" s="25" t="s">
        <v>277</v>
      </c>
      <c r="C37" s="25" t="s">
        <v>276</v>
      </c>
      <c r="D37" s="26">
        <f>4881.98/14*30</f>
        <v>10461.385714285712</v>
      </c>
      <c r="E37" s="4"/>
    </row>
    <row r="38" spans="1:5" x14ac:dyDescent="0.25">
      <c r="A38" s="25">
        <v>35</v>
      </c>
      <c r="B38" s="25" t="s">
        <v>277</v>
      </c>
      <c r="C38" s="25" t="s">
        <v>276</v>
      </c>
      <c r="D38" s="26">
        <f>2583.59/14*30</f>
        <v>5536.2642857142855</v>
      </c>
      <c r="E38" s="4"/>
    </row>
    <row r="39" spans="1:5" x14ac:dyDescent="0.25">
      <c r="A39" s="25">
        <v>36</v>
      </c>
      <c r="B39" s="25" t="s">
        <v>277</v>
      </c>
      <c r="C39" s="25" t="s">
        <v>276</v>
      </c>
      <c r="D39" s="26">
        <f>3218.09/14*30</f>
        <v>6895.9071428571433</v>
      </c>
      <c r="E39" s="4"/>
    </row>
    <row r="40" spans="1:5" x14ac:dyDescent="0.25">
      <c r="A40" s="25">
        <v>37</v>
      </c>
      <c r="B40" s="25" t="s">
        <v>277</v>
      </c>
      <c r="C40" s="25" t="s">
        <v>276</v>
      </c>
      <c r="D40" s="26">
        <f>2582.82/14*30</f>
        <v>5534.6142857142859</v>
      </c>
      <c r="E40" s="4"/>
    </row>
    <row r="41" spans="1:5" x14ac:dyDescent="0.25">
      <c r="A41" s="25">
        <v>38</v>
      </c>
      <c r="B41" s="25" t="s">
        <v>277</v>
      </c>
      <c r="C41" s="25" t="s">
        <v>276</v>
      </c>
      <c r="D41" s="26">
        <f>2570.92/14*30</f>
        <v>5509.1142857142859</v>
      </c>
      <c r="E41" s="4"/>
    </row>
    <row r="42" spans="1:5" x14ac:dyDescent="0.25">
      <c r="A42" s="25">
        <v>39</v>
      </c>
      <c r="B42" s="25" t="s">
        <v>277</v>
      </c>
      <c r="C42" s="25" t="s">
        <v>276</v>
      </c>
      <c r="D42" s="26">
        <f>1636.44/14*30</f>
        <v>3506.6571428571433</v>
      </c>
      <c r="E42" s="4"/>
    </row>
    <row r="43" spans="1:5" x14ac:dyDescent="0.25">
      <c r="A43" s="25">
        <v>40</v>
      </c>
      <c r="B43" s="25" t="s">
        <v>277</v>
      </c>
      <c r="C43" s="25" t="s">
        <v>276</v>
      </c>
      <c r="D43" s="26">
        <f>3218.09/14*30</f>
        <v>6895.9071428571433</v>
      </c>
      <c r="E43" s="4"/>
    </row>
    <row r="44" spans="1:5" x14ac:dyDescent="0.25">
      <c r="A44" s="25">
        <v>41</v>
      </c>
      <c r="B44" s="25" t="s">
        <v>277</v>
      </c>
      <c r="C44" s="25" t="s">
        <v>276</v>
      </c>
      <c r="D44" s="26">
        <f>2573.75/14*30</f>
        <v>5515.1785714285716</v>
      </c>
      <c r="E44" s="4"/>
    </row>
    <row r="45" spans="1:5" x14ac:dyDescent="0.25">
      <c r="A45" s="25">
        <v>42</v>
      </c>
      <c r="B45" s="25" t="s">
        <v>277</v>
      </c>
      <c r="C45" s="25" t="s">
        <v>276</v>
      </c>
      <c r="D45" s="26">
        <f>2582.82/14*30</f>
        <v>5534.6142857142859</v>
      </c>
      <c r="E45" s="4"/>
    </row>
    <row r="46" spans="1:5" x14ac:dyDescent="0.25">
      <c r="A46" s="25">
        <v>43</v>
      </c>
      <c r="B46" s="25" t="s">
        <v>277</v>
      </c>
      <c r="C46" s="25" t="s">
        <v>276</v>
      </c>
      <c r="D46" s="26">
        <f>2570.92/14*30</f>
        <v>5509.1142857142859</v>
      </c>
      <c r="E46" s="4"/>
    </row>
    <row r="47" spans="1:5" x14ac:dyDescent="0.25">
      <c r="A47" s="25">
        <v>44</v>
      </c>
      <c r="B47" s="25" t="s">
        <v>277</v>
      </c>
      <c r="C47" s="25" t="s">
        <v>276</v>
      </c>
      <c r="D47" s="26">
        <f>2573.75/14*30</f>
        <v>5515.1785714285716</v>
      </c>
      <c r="E47" s="4"/>
    </row>
    <row r="48" spans="1:5" x14ac:dyDescent="0.25">
      <c r="A48" s="25">
        <v>45</v>
      </c>
      <c r="B48" s="25" t="s">
        <v>277</v>
      </c>
      <c r="C48" s="25" t="s">
        <v>276</v>
      </c>
      <c r="D48" s="26">
        <f>2573.75/14*30</f>
        <v>5515.1785714285716</v>
      </c>
      <c r="E48" s="4"/>
    </row>
    <row r="49" spans="1:5" x14ac:dyDescent="0.25">
      <c r="A49" s="25">
        <v>46</v>
      </c>
      <c r="B49" s="25" t="s">
        <v>277</v>
      </c>
      <c r="C49" s="25" t="s">
        <v>276</v>
      </c>
      <c r="D49" s="26">
        <f>2583.59/14*30</f>
        <v>5536.2642857142855</v>
      </c>
      <c r="E49" s="4"/>
    </row>
    <row r="50" spans="1:5" x14ac:dyDescent="0.25">
      <c r="A50" s="25">
        <v>47</v>
      </c>
      <c r="B50" s="25" t="s">
        <v>277</v>
      </c>
      <c r="C50" s="25" t="s">
        <v>276</v>
      </c>
      <c r="D50" s="26">
        <f>2582.82/14*30</f>
        <v>5534.6142857142859</v>
      </c>
      <c r="E50" s="4"/>
    </row>
    <row r="51" spans="1:5" x14ac:dyDescent="0.25">
      <c r="A51" s="25">
        <v>48</v>
      </c>
      <c r="B51" s="25" t="s">
        <v>277</v>
      </c>
      <c r="C51" s="25" t="s">
        <v>276</v>
      </c>
      <c r="D51" s="26">
        <f>2582.82/14*30</f>
        <v>5534.6142857142859</v>
      </c>
      <c r="E51" s="4"/>
    </row>
    <row r="52" spans="1:5" x14ac:dyDescent="0.25">
      <c r="A52" s="25">
        <v>49</v>
      </c>
      <c r="B52" s="25" t="s">
        <v>277</v>
      </c>
      <c r="C52" s="25" t="s">
        <v>276</v>
      </c>
      <c r="D52" s="26">
        <f>2681.9/14*30</f>
        <v>5746.9285714285716</v>
      </c>
      <c r="E52" s="4"/>
    </row>
    <row r="53" spans="1:5" x14ac:dyDescent="0.25">
      <c r="A53" s="25">
        <v>50</v>
      </c>
      <c r="B53" s="25" t="s">
        <v>277</v>
      </c>
      <c r="C53" s="25" t="s">
        <v>276</v>
      </c>
      <c r="D53" s="26">
        <f>3870.76/14*30</f>
        <v>8294.4857142857145</v>
      </c>
      <c r="E53" s="4"/>
    </row>
    <row r="54" spans="1:5" x14ac:dyDescent="0.25">
      <c r="A54" s="25">
        <v>51</v>
      </c>
      <c r="B54" s="25" t="s">
        <v>277</v>
      </c>
      <c r="C54" s="25" t="s">
        <v>276</v>
      </c>
      <c r="D54" s="26">
        <f>2681.9/14*30</f>
        <v>5746.9285714285716</v>
      </c>
      <c r="E54" s="4"/>
    </row>
    <row r="55" spans="1:5" x14ac:dyDescent="0.25">
      <c r="A55" s="25">
        <v>52</v>
      </c>
      <c r="B55" s="25" t="s">
        <v>277</v>
      </c>
      <c r="C55" s="25" t="s">
        <v>276</v>
      </c>
      <c r="D55" s="26">
        <f>3106.53/14*30</f>
        <v>6656.85</v>
      </c>
    </row>
    <row r="56" spans="1:5" x14ac:dyDescent="0.25">
      <c r="A56" s="25">
        <v>53</v>
      </c>
      <c r="B56" s="25" t="s">
        <v>277</v>
      </c>
      <c r="C56" s="25" t="s">
        <v>276</v>
      </c>
      <c r="D56" s="26">
        <f>3104.37/14*30</f>
        <v>6652.221428571429</v>
      </c>
    </row>
    <row r="57" spans="1:5" x14ac:dyDescent="0.25">
      <c r="A57" s="25">
        <v>54</v>
      </c>
      <c r="B57" s="25" t="s">
        <v>277</v>
      </c>
      <c r="C57" s="25" t="s">
        <v>276</v>
      </c>
      <c r="D57" s="26">
        <f>2681.9/14*30</f>
        <v>5746.9285714285716</v>
      </c>
    </row>
    <row r="58" spans="1:5" x14ac:dyDescent="0.25">
      <c r="A58" s="25">
        <v>55</v>
      </c>
      <c r="B58" s="25" t="s">
        <v>277</v>
      </c>
      <c r="C58" s="25" t="s">
        <v>276</v>
      </c>
      <c r="D58" s="26">
        <f>3877.17/14*30</f>
        <v>8308.221428571429</v>
      </c>
    </row>
    <row r="59" spans="1:5" x14ac:dyDescent="0.25">
      <c r="A59" s="25">
        <v>56</v>
      </c>
      <c r="B59" s="25" t="s">
        <v>277</v>
      </c>
      <c r="C59" s="25" t="s">
        <v>276</v>
      </c>
      <c r="D59" s="26">
        <f>2681.9/14*30</f>
        <v>5746.9285714285716</v>
      </c>
    </row>
    <row r="60" spans="1:5" x14ac:dyDescent="0.25">
      <c r="A60" s="25">
        <v>57</v>
      </c>
      <c r="B60" s="25" t="s">
        <v>277</v>
      </c>
      <c r="C60" s="25" t="s">
        <v>276</v>
      </c>
      <c r="D60" s="26">
        <f>3100.77/14*30</f>
        <v>6644.5071428571428</v>
      </c>
    </row>
    <row r="61" spans="1:5" x14ac:dyDescent="0.25">
      <c r="A61" s="25">
        <v>58</v>
      </c>
      <c r="B61" s="25" t="s">
        <v>277</v>
      </c>
      <c r="C61" s="25" t="s">
        <v>276</v>
      </c>
      <c r="D61" s="26">
        <f>2684.89/14*30</f>
        <v>5753.3357142857139</v>
      </c>
    </row>
    <row r="62" spans="1:5" x14ac:dyDescent="0.25">
      <c r="A62" s="25">
        <v>59</v>
      </c>
      <c r="B62" s="25" t="s">
        <v>277</v>
      </c>
      <c r="C62" s="25" t="s">
        <v>276</v>
      </c>
      <c r="D62" s="26">
        <f>3111.93/14*30</f>
        <v>6668.4214285714288</v>
      </c>
    </row>
    <row r="63" spans="1:5" x14ac:dyDescent="0.25">
      <c r="A63" s="25">
        <v>60</v>
      </c>
      <c r="B63" s="25" t="s">
        <v>277</v>
      </c>
      <c r="C63" s="25" t="s">
        <v>276</v>
      </c>
      <c r="D63" s="26">
        <f>3104.37/14*30</f>
        <v>6652.221428571429</v>
      </c>
    </row>
    <row r="64" spans="1:5" x14ac:dyDescent="0.25">
      <c r="A64" s="25">
        <v>61</v>
      </c>
      <c r="B64" s="25" t="s">
        <v>277</v>
      </c>
      <c r="C64" s="25" t="s">
        <v>276</v>
      </c>
      <c r="D64" s="26">
        <f>4881.98/14*30</f>
        <v>10461.385714285712</v>
      </c>
    </row>
    <row r="65" spans="1:4" x14ac:dyDescent="0.25">
      <c r="A65" s="25">
        <v>62</v>
      </c>
      <c r="B65" s="25" t="s">
        <v>277</v>
      </c>
      <c r="C65" s="25" t="s">
        <v>276</v>
      </c>
      <c r="D65" s="26">
        <f>2684.89/14*30</f>
        <v>5753.3357142857139</v>
      </c>
    </row>
    <row r="66" spans="1:4" x14ac:dyDescent="0.25">
      <c r="A66" s="25">
        <v>63</v>
      </c>
      <c r="B66" s="25" t="s">
        <v>277</v>
      </c>
      <c r="C66" s="25" t="s">
        <v>276</v>
      </c>
      <c r="D66" s="26">
        <f>2684.89/14*30</f>
        <v>5753.3357142857139</v>
      </c>
    </row>
    <row r="67" spans="1:4" x14ac:dyDescent="0.25">
      <c r="A67" s="25">
        <v>64</v>
      </c>
      <c r="B67" s="25" t="s">
        <v>277</v>
      </c>
      <c r="C67" s="25" t="s">
        <v>276</v>
      </c>
      <c r="D67" s="26">
        <f>2684.89/14*30</f>
        <v>5753.3357142857139</v>
      </c>
    </row>
    <row r="68" spans="1:4" x14ac:dyDescent="0.25">
      <c r="A68" s="25">
        <v>65</v>
      </c>
      <c r="B68" s="25" t="s">
        <v>277</v>
      </c>
      <c r="C68" s="25" t="s">
        <v>276</v>
      </c>
      <c r="D68" s="26">
        <f>3870.76/14*30</f>
        <v>8294.4857142857145</v>
      </c>
    </row>
    <row r="69" spans="1:4" x14ac:dyDescent="0.25">
      <c r="A69" s="25">
        <v>66</v>
      </c>
      <c r="B69" s="25" t="s">
        <v>277</v>
      </c>
      <c r="C69" s="25" t="s">
        <v>276</v>
      </c>
      <c r="D69" s="26">
        <f>2761/14*30</f>
        <v>5916.4285714285716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topLeftCell="A25" workbookViewId="0">
      <selection activeCell="D35" sqref="D35"/>
    </sheetView>
  </sheetViews>
  <sheetFormatPr baseColWidth="10" defaultColWidth="9.140625" defaultRowHeight="15" x14ac:dyDescent="0.25"/>
  <cols>
    <col min="1" max="1" width="3.42578125" bestFit="1" customWidth="1"/>
    <col min="2" max="2" width="28" bestFit="1" customWidth="1"/>
    <col min="3" max="3" width="14.140625" bestFit="1" customWidth="1"/>
    <col min="4" max="4" width="23.5703125" bestFit="1" customWidth="1"/>
  </cols>
  <sheetData>
    <row r="1" spans="1:4" hidden="1" x14ac:dyDescent="0.25">
      <c r="B1" t="s">
        <v>98</v>
      </c>
      <c r="C1" t="s">
        <v>7</v>
      </c>
      <c r="D1" t="s">
        <v>7</v>
      </c>
    </row>
    <row r="2" spans="1:4" hidden="1" x14ac:dyDescent="0.25">
      <c r="B2" t="s">
        <v>110</v>
      </c>
      <c r="C2" t="s">
        <v>111</v>
      </c>
      <c r="D2" t="s">
        <v>112</v>
      </c>
    </row>
    <row r="3" spans="1:4" x14ac:dyDescent="0.25">
      <c r="A3" s="1" t="s">
        <v>102</v>
      </c>
      <c r="B3" s="1" t="s">
        <v>113</v>
      </c>
      <c r="C3" s="1" t="s">
        <v>67</v>
      </c>
      <c r="D3" s="1" t="s">
        <v>108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F56"/>
    </sheetView>
  </sheetViews>
  <sheetFormatPr baseColWidth="10" defaultColWidth="9.140625" defaultRowHeight="15" x14ac:dyDescent="0.25"/>
  <cols>
    <col min="1" max="1" width="3.42578125" bestFit="1" customWidth="1"/>
    <col min="2" max="2" width="23.5703125" bestFit="1" customWidth="1"/>
    <col min="3" max="3" width="8.7109375" bestFit="1" customWidth="1"/>
    <col min="4" max="4" width="14.140625" bestFit="1" customWidth="1"/>
  </cols>
  <sheetData>
    <row r="1" spans="1:4" hidden="1" x14ac:dyDescent="0.25">
      <c r="B1" t="s">
        <v>7</v>
      </c>
      <c r="C1" t="s">
        <v>98</v>
      </c>
      <c r="D1" t="s">
        <v>7</v>
      </c>
    </row>
    <row r="2" spans="1:4" hidden="1" x14ac:dyDescent="0.25">
      <c r="B2" t="s">
        <v>114</v>
      </c>
      <c r="C2" t="s">
        <v>115</v>
      </c>
      <c r="D2" t="s">
        <v>116</v>
      </c>
    </row>
    <row r="3" spans="1:4" x14ac:dyDescent="0.25">
      <c r="A3" s="1" t="s">
        <v>102</v>
      </c>
      <c r="B3" s="1" t="s">
        <v>108</v>
      </c>
      <c r="C3" s="1" t="s">
        <v>117</v>
      </c>
      <c r="D3" s="1" t="s">
        <v>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Reporte de Formatos</vt:lpstr>
      <vt:lpstr>Hidden_1</vt:lpstr>
      <vt:lpstr>Hidden_2</vt:lpstr>
      <vt:lpstr>Tabla_113219</vt:lpstr>
      <vt:lpstr>Tabla_113217</vt:lpstr>
      <vt:lpstr>Tabla_113218</vt:lpstr>
      <vt:lpstr>Tabla_113220</vt:lpstr>
      <vt:lpstr>Hoja1</vt:lpstr>
      <vt:lpstr>Hidden_10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2018-01-18T21:07:58Z</dcterms:created>
  <dcterms:modified xsi:type="dcterms:W3CDTF">2018-11-21T00:30:55Z</dcterms:modified>
</cp:coreProperties>
</file>