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CEvAC 2024\1er  TRIM\"/>
    </mc:Choice>
  </mc:AlternateContent>
  <bookViews>
    <workbookView xWindow="0" yWindow="0" windowWidth="28800" windowHeight="104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" i="1" l="1"/>
  <c r="B133" i="1" s="1"/>
  <c r="B134" i="1" s="1"/>
  <c r="A131" i="1"/>
  <c r="G112" i="1"/>
  <c r="H112" i="1" s="1"/>
  <c r="F112" i="1" s="1"/>
  <c r="G111" i="1"/>
  <c r="H111" i="1" s="1"/>
  <c r="F111" i="1" s="1"/>
  <c r="H110" i="1"/>
  <c r="G110" i="1"/>
  <c r="F110" i="1"/>
  <c r="G109" i="1"/>
  <c r="H109" i="1" s="1"/>
  <c r="F109" i="1" s="1"/>
  <c r="G108" i="1"/>
  <c r="H108" i="1" s="1"/>
  <c r="F108" i="1" s="1"/>
  <c r="H107" i="1"/>
  <c r="F107" i="1" s="1"/>
  <c r="G107" i="1"/>
  <c r="G106" i="1"/>
  <c r="H106" i="1" s="1"/>
  <c r="F106" i="1" s="1"/>
  <c r="G105" i="1"/>
  <c r="H105" i="1" s="1"/>
  <c r="F105" i="1" s="1"/>
  <c r="G104" i="1"/>
  <c r="H104" i="1" s="1"/>
  <c r="F104" i="1" s="1"/>
  <c r="H103" i="1"/>
  <c r="F103" i="1" s="1"/>
  <c r="G103" i="1"/>
  <c r="H102" i="1"/>
  <c r="F102" i="1" s="1"/>
  <c r="G102" i="1"/>
  <c r="H101" i="1"/>
  <c r="F101" i="1" s="1"/>
  <c r="G101" i="1"/>
  <c r="I100" i="1"/>
  <c r="G100" i="1"/>
  <c r="H100" i="1" s="1"/>
  <c r="F100" i="1" s="1"/>
  <c r="C100" i="1"/>
  <c r="G99" i="1"/>
  <c r="H99" i="1" s="1"/>
  <c r="F99" i="1" s="1"/>
  <c r="G98" i="1"/>
  <c r="H98" i="1" s="1"/>
  <c r="F98" i="1" s="1"/>
  <c r="H97" i="1"/>
  <c r="F97" i="1" s="1"/>
  <c r="G97" i="1"/>
  <c r="G96" i="1"/>
  <c r="H96" i="1" s="1"/>
  <c r="F96" i="1" s="1"/>
  <c r="G95" i="1"/>
  <c r="H95" i="1" s="1"/>
  <c r="F95" i="1" s="1"/>
  <c r="G94" i="1"/>
  <c r="H94" i="1" s="1"/>
  <c r="F94" i="1" s="1"/>
  <c r="H93" i="1"/>
  <c r="F93" i="1" s="1"/>
  <c r="G93" i="1"/>
  <c r="H92" i="1"/>
  <c r="F92" i="1" s="1"/>
  <c r="G92" i="1"/>
  <c r="H91" i="1"/>
  <c r="F91" i="1" s="1"/>
  <c r="G91" i="1"/>
  <c r="G90" i="1"/>
  <c r="H90" i="1" s="1"/>
  <c r="F90" i="1" s="1"/>
  <c r="G89" i="1"/>
  <c r="H89" i="1" s="1"/>
  <c r="F89" i="1" s="1"/>
  <c r="G88" i="1"/>
  <c r="H88" i="1" s="1"/>
  <c r="F88" i="1" s="1"/>
  <c r="G87" i="1"/>
  <c r="H87" i="1" s="1"/>
  <c r="F87" i="1" s="1"/>
  <c r="G86" i="1"/>
  <c r="H86" i="1" s="1"/>
  <c r="F86" i="1" s="1"/>
  <c r="C86" i="1"/>
  <c r="G85" i="1"/>
  <c r="H85" i="1" s="1"/>
  <c r="F85" i="1" s="1"/>
  <c r="G84" i="1"/>
  <c r="H84" i="1" s="1"/>
  <c r="F84" i="1" s="1"/>
  <c r="G83" i="1"/>
  <c r="H83" i="1" s="1"/>
  <c r="F83" i="1" s="1"/>
  <c r="G82" i="1"/>
  <c r="H82" i="1" s="1"/>
  <c r="F82" i="1" s="1"/>
  <c r="G81" i="1"/>
  <c r="H81" i="1" s="1"/>
  <c r="F81" i="1" s="1"/>
  <c r="G80" i="1"/>
  <c r="H80" i="1" s="1"/>
  <c r="F80" i="1" s="1"/>
  <c r="H79" i="1"/>
  <c r="G79" i="1"/>
  <c r="F79" i="1"/>
  <c r="G78" i="1"/>
  <c r="H78" i="1" s="1"/>
  <c r="F78" i="1" s="1"/>
  <c r="G77" i="1"/>
  <c r="H77" i="1" s="1"/>
  <c r="F77" i="1" s="1"/>
  <c r="H76" i="1"/>
  <c r="F76" i="1" s="1"/>
  <c r="G76" i="1"/>
  <c r="G75" i="1"/>
  <c r="H75" i="1" s="1"/>
  <c r="F75" i="1" s="1"/>
  <c r="G74" i="1"/>
  <c r="H74" i="1" s="1"/>
  <c r="F74" i="1" s="1"/>
  <c r="G73" i="1"/>
  <c r="H73" i="1" s="1"/>
  <c r="F73" i="1" s="1"/>
  <c r="H72" i="1"/>
  <c r="F72" i="1" s="1"/>
  <c r="G72" i="1"/>
  <c r="H71" i="1"/>
  <c r="F71" i="1" s="1"/>
  <c r="G71" i="1"/>
  <c r="I70" i="1"/>
  <c r="G70" i="1" s="1"/>
  <c r="H70" i="1" s="1"/>
  <c r="F70" i="1" s="1"/>
  <c r="C70" i="1"/>
  <c r="I69" i="1"/>
  <c r="G69" i="1"/>
  <c r="H69" i="1" s="1"/>
  <c r="F69" i="1" s="1"/>
  <c r="C69" i="1"/>
  <c r="H68" i="1"/>
  <c r="F68" i="1" s="1"/>
  <c r="G68" i="1"/>
  <c r="H67" i="1"/>
  <c r="F67" i="1" s="1"/>
  <c r="G67" i="1"/>
  <c r="H66" i="1"/>
  <c r="F66" i="1" s="1"/>
  <c r="G66" i="1"/>
  <c r="G65" i="1"/>
  <c r="H65" i="1" s="1"/>
  <c r="F65" i="1" s="1"/>
  <c r="G64" i="1"/>
  <c r="H64" i="1" s="1"/>
  <c r="F64" i="1" s="1"/>
  <c r="I63" i="1"/>
  <c r="G63" i="1" s="1"/>
  <c r="H63" i="1" s="1"/>
  <c r="F63" i="1" s="1"/>
  <c r="C63" i="1"/>
  <c r="H62" i="1"/>
  <c r="G62" i="1"/>
  <c r="F62" i="1"/>
  <c r="G61" i="1"/>
  <c r="H61" i="1" s="1"/>
  <c r="F61" i="1" s="1"/>
  <c r="G60" i="1"/>
  <c r="H60" i="1" s="1"/>
  <c r="F60" i="1" s="1"/>
  <c r="G59" i="1"/>
  <c r="H59" i="1" s="1"/>
  <c r="F59" i="1" s="1"/>
  <c r="H58" i="1"/>
  <c r="I57" i="1"/>
  <c r="G57" i="1"/>
  <c r="H57" i="1" s="1"/>
  <c r="F57" i="1" s="1"/>
  <c r="C57" i="1"/>
  <c r="H56" i="1"/>
  <c r="F56" i="1" s="1"/>
  <c r="G56" i="1"/>
  <c r="I55" i="1"/>
  <c r="G55" i="1"/>
  <c r="H55" i="1" s="1"/>
  <c r="F55" i="1" s="1"/>
  <c r="C55" i="1"/>
  <c r="G54" i="1"/>
  <c r="H54" i="1" s="1"/>
  <c r="F54" i="1" s="1"/>
  <c r="I53" i="1"/>
  <c r="G53" i="1"/>
  <c r="H53" i="1" s="1"/>
  <c r="F53" i="1" s="1"/>
  <c r="C53" i="1"/>
  <c r="I52" i="1"/>
  <c r="G52" i="1" s="1"/>
  <c r="H52" i="1" s="1"/>
  <c r="F52" i="1" s="1"/>
  <c r="C52" i="1"/>
  <c r="H51" i="1"/>
  <c r="G51" i="1"/>
  <c r="F51" i="1"/>
  <c r="I50" i="1"/>
  <c r="G50" i="1"/>
  <c r="H50" i="1" s="1"/>
  <c r="F50" i="1" s="1"/>
  <c r="C50" i="1"/>
  <c r="H49" i="1"/>
  <c r="F49" i="1" s="1"/>
  <c r="G49" i="1"/>
  <c r="H48" i="1"/>
  <c r="F48" i="1" s="1"/>
  <c r="G48" i="1"/>
  <c r="G47" i="1"/>
  <c r="H47" i="1" s="1"/>
  <c r="F47" i="1" s="1"/>
  <c r="G46" i="1"/>
  <c r="H46" i="1" s="1"/>
  <c r="F46" i="1" s="1"/>
  <c r="G45" i="1"/>
  <c r="H45" i="1" s="1"/>
  <c r="F45" i="1" s="1"/>
  <c r="G44" i="1"/>
  <c r="H44" i="1" s="1"/>
  <c r="F44" i="1" s="1"/>
  <c r="G43" i="1"/>
  <c r="H43" i="1" s="1"/>
  <c r="F43" i="1" s="1"/>
  <c r="I42" i="1"/>
  <c r="G42" i="1"/>
  <c r="H42" i="1" s="1"/>
  <c r="F42" i="1" s="1"/>
  <c r="C42" i="1"/>
  <c r="I41" i="1"/>
  <c r="G41" i="1"/>
  <c r="H41" i="1" s="1"/>
  <c r="F41" i="1" s="1"/>
  <c r="C41" i="1"/>
  <c r="I40" i="1"/>
  <c r="G40" i="1" s="1"/>
  <c r="H40" i="1" s="1"/>
  <c r="F40" i="1" s="1"/>
  <c r="C40" i="1"/>
  <c r="G39" i="1"/>
  <c r="H39" i="1" s="1"/>
  <c r="F39" i="1" s="1"/>
  <c r="G38" i="1"/>
  <c r="H38" i="1" s="1"/>
  <c r="F38" i="1" s="1"/>
  <c r="G37" i="1"/>
  <c r="H37" i="1" s="1"/>
  <c r="F37" i="1" s="1"/>
  <c r="H36" i="1"/>
  <c r="F36" i="1" s="1"/>
  <c r="G36" i="1"/>
  <c r="I35" i="1"/>
  <c r="G35" i="1" s="1"/>
  <c r="H35" i="1" s="1"/>
  <c r="F35" i="1" s="1"/>
  <c r="C35" i="1"/>
  <c r="I34" i="1"/>
  <c r="G34" i="1"/>
  <c r="H34" i="1" s="1"/>
  <c r="F34" i="1" s="1"/>
  <c r="C34" i="1"/>
  <c r="I33" i="1"/>
  <c r="G33" i="1"/>
  <c r="H33" i="1" s="1"/>
  <c r="F33" i="1" s="1"/>
  <c r="C33" i="1"/>
  <c r="I32" i="1"/>
  <c r="G32" i="1" s="1"/>
  <c r="H32" i="1" s="1"/>
  <c r="F32" i="1" s="1"/>
  <c r="C32" i="1"/>
  <c r="I31" i="1"/>
  <c r="G31" i="1" s="1"/>
  <c r="H31" i="1" s="1"/>
  <c r="F31" i="1" s="1"/>
  <c r="C31" i="1"/>
  <c r="I30" i="1"/>
  <c r="G30" i="1"/>
  <c r="H30" i="1" s="1"/>
  <c r="F30" i="1" s="1"/>
  <c r="C30" i="1"/>
  <c r="G29" i="1"/>
  <c r="H29" i="1" s="1"/>
  <c r="F29" i="1" s="1"/>
  <c r="G28" i="1"/>
  <c r="H28" i="1" s="1"/>
  <c r="F28" i="1" s="1"/>
  <c r="H27" i="1"/>
  <c r="F27" i="1" s="1"/>
  <c r="G27" i="1"/>
  <c r="G26" i="1"/>
  <c r="H26" i="1" s="1"/>
  <c r="F26" i="1" s="1"/>
  <c r="G25" i="1"/>
  <c r="H25" i="1" s="1"/>
  <c r="F25" i="1" s="1"/>
  <c r="H24" i="1"/>
  <c r="F24" i="1" s="1"/>
  <c r="G24" i="1"/>
  <c r="H23" i="1"/>
  <c r="F23" i="1" s="1"/>
  <c r="G23" i="1"/>
  <c r="G22" i="1"/>
  <c r="H22" i="1" s="1"/>
  <c r="F22" i="1" s="1"/>
  <c r="I21" i="1"/>
  <c r="G21" i="1"/>
  <c r="H21" i="1" s="1"/>
  <c r="F21" i="1" s="1"/>
  <c r="C21" i="1"/>
  <c r="G20" i="1"/>
  <c r="H20" i="1" s="1"/>
  <c r="F20" i="1" s="1"/>
  <c r="G19" i="1"/>
  <c r="H19" i="1" s="1"/>
  <c r="F19" i="1" s="1"/>
  <c r="I18" i="1"/>
  <c r="G18" i="1"/>
  <c r="H18" i="1" s="1"/>
  <c r="F18" i="1" s="1"/>
  <c r="C18" i="1"/>
  <c r="G17" i="1"/>
  <c r="H17" i="1" s="1"/>
  <c r="F17" i="1" s="1"/>
  <c r="I16" i="1"/>
  <c r="G16" i="1"/>
  <c r="H16" i="1" s="1"/>
  <c r="F16" i="1" s="1"/>
  <c r="C16" i="1"/>
  <c r="G15" i="1"/>
  <c r="H15" i="1" s="1"/>
  <c r="F15" i="1" s="1"/>
  <c r="H14" i="1"/>
  <c r="G14" i="1"/>
  <c r="F14" i="1"/>
  <c r="H13" i="1"/>
  <c r="F13" i="1" s="1"/>
  <c r="G13" i="1"/>
  <c r="G12" i="1"/>
  <c r="H12" i="1" s="1"/>
  <c r="F12" i="1" s="1"/>
  <c r="G11" i="1"/>
  <c r="H11" i="1" s="1"/>
  <c r="F11" i="1" s="1"/>
  <c r="I10" i="1"/>
  <c r="G10" i="1" s="1"/>
  <c r="H10" i="1" s="1"/>
  <c r="F10" i="1" s="1"/>
  <c r="C10" i="1"/>
  <c r="G9" i="1"/>
  <c r="H9" i="1" s="1"/>
  <c r="F9" i="1" s="1"/>
  <c r="H8" i="1"/>
  <c r="G8" i="1"/>
  <c r="F8" i="1"/>
  <c r="I7" i="1"/>
  <c r="I4" i="1" s="1"/>
  <c r="G7" i="1"/>
  <c r="C7" i="1"/>
  <c r="C4" i="1" s="1"/>
  <c r="H6" i="1"/>
  <c r="F6" i="1" s="1"/>
  <c r="G6" i="1"/>
  <c r="H5" i="1"/>
  <c r="F5" i="1" s="1"/>
  <c r="G5" i="1"/>
  <c r="J4" i="1"/>
  <c r="E4" i="1"/>
  <c r="D4" i="1"/>
  <c r="E3" i="1"/>
  <c r="G4" i="1" l="1"/>
  <c r="H7" i="1"/>
  <c r="F7" i="1" s="1"/>
  <c r="F4" i="1" s="1"/>
  <c r="H4" i="1"/>
</calcChain>
</file>

<file path=xl/sharedStrings.xml><?xml version="1.0" encoding="utf-8"?>
<sst xmlns="http://schemas.openxmlformats.org/spreadsheetml/2006/main" count="232" uniqueCount="159">
  <si>
    <t>FORTAMUN 1er TRIMESTRE 2024</t>
  </si>
  <si>
    <t>PROGPRE-CG-FDO-AF-PP</t>
  </si>
  <si>
    <t>partida</t>
  </si>
  <si>
    <t>Modificado</t>
  </si>
  <si>
    <t>Ministrado</t>
  </si>
  <si>
    <t>Comprometido</t>
  </si>
  <si>
    <t>Devengado</t>
  </si>
  <si>
    <t>Pagado</t>
  </si>
  <si>
    <t>Tot. Ejerc</t>
  </si>
  <si>
    <t>***** PROGPRE-CG-FDO-AF-PP</t>
  </si>
  <si>
    <t>Total</t>
  </si>
  <si>
    <t xml:space="preserve">           1130  SUELDS BS AL PER PER</t>
  </si>
  <si>
    <t>113</t>
  </si>
  <si>
    <t xml:space="preserve">           1210  HONO ASIMI A SALARIO</t>
  </si>
  <si>
    <t>121</t>
  </si>
  <si>
    <t xml:space="preserve">           1321  PRIMA VACACIONAL</t>
  </si>
  <si>
    <t>132</t>
  </si>
  <si>
    <t xml:space="preserve">           1323  GRATIFICACIÓN DE FIN</t>
  </si>
  <si>
    <t xml:space="preserve">           1330  HORAS EXTRAORDINARIAS</t>
  </si>
  <si>
    <t>133</t>
  </si>
  <si>
    <t xml:space="preserve">           1410  APORTACIONES DE SEGU</t>
  </si>
  <si>
    <t>141</t>
  </si>
  <si>
    <t xml:space="preserve">           1413  APORTACIONES IMSS</t>
  </si>
  <si>
    <t xml:space="preserve">           1521  INDEMNIZACIONES</t>
  </si>
  <si>
    <t>152</t>
  </si>
  <si>
    <t xml:space="preserve">           1590  OTR PREST SOC Y ECO</t>
  </si>
  <si>
    <t>159</t>
  </si>
  <si>
    <t xml:space="preserve">           1711  ESTÍMULOS POR PRODUC</t>
  </si>
  <si>
    <t>171</t>
  </si>
  <si>
    <t xml:space="preserve">           1720  RECOMPENSAS</t>
  </si>
  <si>
    <t>172</t>
  </si>
  <si>
    <t xml:space="preserve">           2110  MAT UT Y EQ MEN OFIC</t>
  </si>
  <si>
    <t>211</t>
  </si>
  <si>
    <t xml:space="preserve">           2111  MATERIALES, UTILES Y</t>
  </si>
  <si>
    <t xml:space="preserve">           2120  MAT UT DE IMP Y REPR</t>
  </si>
  <si>
    <t>212</t>
  </si>
  <si>
    <t xml:space="preserve">           2141  MAT, UTILES Y EQ MEN</t>
  </si>
  <si>
    <t>214</t>
  </si>
  <si>
    <t xml:space="preserve">           2150  MAT IMPR E INFO DIGI</t>
  </si>
  <si>
    <t>215</t>
  </si>
  <si>
    <t xml:space="preserve">           2160  MATERIAL DE LIMPIEZA</t>
  </si>
  <si>
    <t>216</t>
  </si>
  <si>
    <t xml:space="preserve">           2170  MAT Y UT DE ENSEÃ#AN</t>
  </si>
  <si>
    <t>217</t>
  </si>
  <si>
    <t xml:space="preserve">           2210  PROD ALIM P PERSONAS</t>
  </si>
  <si>
    <t>221</t>
  </si>
  <si>
    <t xml:space="preserve">           2220  PROD ALIM P ANIMALES</t>
  </si>
  <si>
    <t>222</t>
  </si>
  <si>
    <t xml:space="preserve">           2230  UTEN P SERV ALIMENTA</t>
  </si>
  <si>
    <t>223</t>
  </si>
  <si>
    <t xml:space="preserve">           2410  PROD MINE NO METALIC</t>
  </si>
  <si>
    <t>241</t>
  </si>
  <si>
    <t xml:space="preserve">           2420  CEMENT Y PROD CONCRE</t>
  </si>
  <si>
    <t>242</t>
  </si>
  <si>
    <t xml:space="preserve">           2430  CAL YESO Y PROD YESO</t>
  </si>
  <si>
    <t>243</t>
  </si>
  <si>
    <t xml:space="preserve">           2450  VIDRIO Y PROD DE VID</t>
  </si>
  <si>
    <t>245</t>
  </si>
  <si>
    <t xml:space="preserve">           2460  MAY ELECT Y ELECTRON</t>
  </si>
  <si>
    <t>246</t>
  </si>
  <si>
    <t xml:space="preserve">           2470  ART METAL P CONSTRUC</t>
  </si>
  <si>
    <t>247</t>
  </si>
  <si>
    <t xml:space="preserve">           2490  OTRS MAT Y ART CONS</t>
  </si>
  <si>
    <t>249</t>
  </si>
  <si>
    <t xml:space="preserve">           2530  MEDICINAS Y PRO FARM</t>
  </si>
  <si>
    <t>253</t>
  </si>
  <si>
    <t xml:space="preserve">           2610  COMBUS LUB Y DITIVOS</t>
  </si>
  <si>
    <t>261</t>
  </si>
  <si>
    <t xml:space="preserve">           2710  VESTUARIO Y UNIFORMES</t>
  </si>
  <si>
    <t>271</t>
  </si>
  <si>
    <t xml:space="preserve">           2720  PREND SEG Y PROT PER</t>
  </si>
  <si>
    <t>272</t>
  </si>
  <si>
    <t xml:space="preserve">           2820  MAT DE SEGURIDAD PUB</t>
  </si>
  <si>
    <t>282</t>
  </si>
  <si>
    <t xml:space="preserve">           2920  REF Y ACC MENO EDIFI</t>
  </si>
  <si>
    <t>292</t>
  </si>
  <si>
    <t xml:space="preserve">           2930  REF Y ACC MEN MOB EQ</t>
  </si>
  <si>
    <t>293</t>
  </si>
  <si>
    <t xml:space="preserve">           2960  REF Y ACC MEN E TRAN</t>
  </si>
  <si>
    <t>296</t>
  </si>
  <si>
    <t xml:space="preserve">           2980  REF Y ACC MEN MA Y O</t>
  </si>
  <si>
    <t>298</t>
  </si>
  <si>
    <t xml:space="preserve">           3110  ENERGIA ELECTRICA</t>
  </si>
  <si>
    <t>311</t>
  </si>
  <si>
    <t xml:space="preserve">           3140  TELEFONIA TRADICIONAL</t>
  </si>
  <si>
    <t>314</t>
  </si>
  <si>
    <t xml:space="preserve">           3180  SERV POSTAL Y TELEGR</t>
  </si>
  <si>
    <t>318</t>
  </si>
  <si>
    <t xml:space="preserve">           3220  ARREND DE EDIFICIOS</t>
  </si>
  <si>
    <t>322</t>
  </si>
  <si>
    <t xml:space="preserve">           3230  ARREND MOB EQ ADMON</t>
  </si>
  <si>
    <t>323</t>
  </si>
  <si>
    <t xml:space="preserve">           3290  OTROS ARRENDAMIENTOS</t>
  </si>
  <si>
    <t>329</t>
  </si>
  <si>
    <t xml:space="preserve">           3340  SERV CAPACITACION</t>
  </si>
  <si>
    <t>334</t>
  </si>
  <si>
    <t xml:space="preserve">           3390  SERV PROF CIENT Y TE</t>
  </si>
  <si>
    <t>339</t>
  </si>
  <si>
    <t xml:space="preserve">           3450  SEGURO BIEN PATRIMON</t>
  </si>
  <si>
    <t>345</t>
  </si>
  <si>
    <t xml:space="preserve">           3470  FLETES Y MANIOBRAS</t>
  </si>
  <si>
    <t>347</t>
  </si>
  <si>
    <t xml:space="preserve">           3510  CONS Y MAN MENOR INM</t>
  </si>
  <si>
    <t>351</t>
  </si>
  <si>
    <t xml:space="preserve">           3520  INST REP MAN EQ ADMI</t>
  </si>
  <si>
    <t>352</t>
  </si>
  <si>
    <t xml:space="preserve">           3530  INST REP MAN EQ COMP</t>
  </si>
  <si>
    <t>353</t>
  </si>
  <si>
    <t xml:space="preserve">           3550  REP Y MAN EQ TRANSPO</t>
  </si>
  <si>
    <t>355</t>
  </si>
  <si>
    <t xml:space="preserve">           3560  REP Y MAN EQ DEFENSA</t>
  </si>
  <si>
    <t>356</t>
  </si>
  <si>
    <t xml:space="preserve">           3590  SERV JARDIN Y FUMIG</t>
  </si>
  <si>
    <t>359</t>
  </si>
  <si>
    <t xml:space="preserve">           3610  DIFU RADIO TV AC GUB</t>
  </si>
  <si>
    <t>361</t>
  </si>
  <si>
    <t xml:space="preserve">           3640  SER REVELADO FOTOGRA</t>
  </si>
  <si>
    <t>364</t>
  </si>
  <si>
    <t xml:space="preserve">           3750  VIATICOS EN EL PAIS</t>
  </si>
  <si>
    <t>375</t>
  </si>
  <si>
    <t xml:space="preserve">           3820  GTOS ORDEN SOC Y CUL</t>
  </si>
  <si>
    <t>382</t>
  </si>
  <si>
    <t xml:space="preserve">           3850  GTOS DE REPRESENTACI</t>
  </si>
  <si>
    <t>385</t>
  </si>
  <si>
    <t xml:space="preserve">           3920  IMPUESTOS Y DERECHOS</t>
  </si>
  <si>
    <t>392</t>
  </si>
  <si>
    <t xml:space="preserve">           3940  SENTENC Y RESOL JUDI</t>
  </si>
  <si>
    <t>394</t>
  </si>
  <si>
    <t xml:space="preserve">           3950  PENAS MULT ACC Y ACT</t>
  </si>
  <si>
    <t>395</t>
  </si>
  <si>
    <t xml:space="preserve">           3960  OTRS GTOS POR RESPON</t>
  </si>
  <si>
    <t>396</t>
  </si>
  <si>
    <t xml:space="preserve">           3980  ISN Y OTROS REL LABO</t>
  </si>
  <si>
    <t>398</t>
  </si>
  <si>
    <t xml:space="preserve">           5110  MUEB DE OFIC Y ESTAN</t>
  </si>
  <si>
    <t>511</t>
  </si>
  <si>
    <t xml:space="preserve">           5150  EQ COMP Y TECN INFOR</t>
  </si>
  <si>
    <t>515</t>
  </si>
  <si>
    <t xml:space="preserve">           5690  OTROS EQUIPOS</t>
  </si>
  <si>
    <t>569</t>
  </si>
  <si>
    <t xml:space="preserve">           2540  MAT ACC Y SUM MEDICS</t>
  </si>
  <si>
    <t>254</t>
  </si>
  <si>
    <t xml:space="preserve">           2940  REF Y ACC MEN M E CO</t>
  </si>
  <si>
    <t>294</t>
  </si>
  <si>
    <t xml:space="preserve">           7911  CONT. FENOMENOS NATU</t>
  </si>
  <si>
    <t>791</t>
  </si>
  <si>
    <t xml:space="preserve">           4410  AYUDAS SOCIALES A PE</t>
  </si>
  <si>
    <t>441</t>
  </si>
  <si>
    <t xml:space="preserve">           4420  BECAS Y AYUDAS P CAP</t>
  </si>
  <si>
    <t>442</t>
  </si>
  <si>
    <t xml:space="preserve">           2910  HERRAMIENTAS MENORES</t>
  </si>
  <si>
    <t>291</t>
  </si>
  <si>
    <t xml:space="preserve">           3260  ARREND MAQ OT EQS</t>
  </si>
  <si>
    <t>326</t>
  </si>
  <si>
    <t xml:space="preserve">           3570  INST REP MAN OTRS EQ</t>
  </si>
  <si>
    <t>357</t>
  </si>
  <si>
    <t xml:space="preserve">           8530  OTROS CONVENIOS</t>
  </si>
  <si>
    <t>853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</si>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</sst>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49" fontId="4" fillId="0" borderId="1" xfId="2" applyNumberFormat="1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9" fontId="4" fillId="0" borderId="2" xfId="2" applyNumberFormat="1" applyFont="1" applyFill="1" applyBorder="1" applyAlignment="1">
      <alignment horizontal="center"/>
    </xf>
    <xf numFmtId="49" fontId="5" fillId="0" borderId="3" xfId="2" applyNumberFormat="1" applyFont="1" applyFill="1" applyBorder="1" applyAlignment="1"/>
    <xf numFmtId="49" fontId="5" fillId="0" borderId="4" xfId="2" applyNumberFormat="1" applyFont="1" applyFill="1" applyBorder="1" applyAlignment="1">
      <alignment horizontal="center"/>
    </xf>
    <xf numFmtId="164" fontId="5" fillId="0" borderId="4" xfId="2" applyNumberFormat="1" applyFont="1" applyFill="1" applyBorder="1"/>
    <xf numFmtId="43" fontId="5" fillId="0" borderId="4" xfId="1" applyFont="1" applyFill="1" applyBorder="1"/>
    <xf numFmtId="43" fontId="5" fillId="0" borderId="5" xfId="1" applyFont="1" applyFill="1" applyBorder="1"/>
    <xf numFmtId="164" fontId="5" fillId="0" borderId="6" xfId="2" applyNumberFormat="1" applyFont="1" applyFill="1" applyBorder="1"/>
    <xf numFmtId="49" fontId="5" fillId="0" borderId="7" xfId="2" applyNumberFormat="1" applyFont="1" applyFill="1" applyBorder="1" applyAlignment="1"/>
    <xf numFmtId="49" fontId="5" fillId="0" borderId="1" xfId="2" applyNumberFormat="1" applyFont="1" applyFill="1" applyBorder="1" applyAlignment="1">
      <alignment horizontal="center"/>
    </xf>
    <xf numFmtId="164" fontId="5" fillId="0" borderId="1" xfId="2" applyNumberFormat="1" applyFont="1" applyFill="1" applyBorder="1"/>
    <xf numFmtId="43" fontId="5" fillId="0" borderId="1" xfId="1" applyFont="1" applyFill="1" applyBorder="1"/>
    <xf numFmtId="43" fontId="5" fillId="0" borderId="8" xfId="1" applyFont="1" applyFill="1" applyBorder="1"/>
    <xf numFmtId="49" fontId="3" fillId="0" borderId="7" xfId="2" applyNumberFormat="1" applyFill="1" applyBorder="1" applyAlignment="1"/>
    <xf numFmtId="49" fontId="3" fillId="0" borderId="1" xfId="2" applyNumberFormat="1" applyFill="1" applyBorder="1" applyAlignment="1">
      <alignment horizontal="center"/>
    </xf>
    <xf numFmtId="164" fontId="3" fillId="0" borderId="1" xfId="2" applyNumberFormat="1" applyFill="1" applyBorder="1"/>
    <xf numFmtId="43" fontId="3" fillId="0" borderId="1" xfId="1" applyFont="1" applyFill="1" applyBorder="1"/>
    <xf numFmtId="43" fontId="3" fillId="0" borderId="8" xfId="1" applyFont="1" applyFill="1" applyBorder="1"/>
    <xf numFmtId="164" fontId="3" fillId="0" borderId="6" xfId="2" applyNumberFormat="1" applyFill="1" applyBorder="1"/>
    <xf numFmtId="164" fontId="6" fillId="0" borderId="1" xfId="2" applyNumberFormat="1" applyFont="1" applyFill="1" applyBorder="1"/>
    <xf numFmtId="43" fontId="6" fillId="0" borderId="8" xfId="1" applyFont="1" applyFill="1" applyBorder="1"/>
    <xf numFmtId="49" fontId="3" fillId="0" borderId="9" xfId="2" applyNumberFormat="1" applyFill="1" applyBorder="1" applyAlignment="1"/>
    <xf numFmtId="49" fontId="3" fillId="0" borderId="10" xfId="2" applyNumberFormat="1" applyFill="1" applyBorder="1" applyAlignment="1">
      <alignment horizontal="center"/>
    </xf>
    <xf numFmtId="164" fontId="3" fillId="0" borderId="10" xfId="2" applyNumberFormat="1" applyFill="1" applyBorder="1"/>
    <xf numFmtId="43" fontId="3" fillId="0" borderId="10" xfId="1" applyFont="1" applyFill="1" applyBorder="1"/>
    <xf numFmtId="43" fontId="3" fillId="0" borderId="11" xfId="1" applyFont="1" applyFill="1" applyBorder="1"/>
    <xf numFmtId="49" fontId="3" fillId="0" borderId="1" xfId="2" applyNumberForma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43" fontId="0" fillId="0" borderId="0" xfId="1" applyFont="1" applyFill="1"/>
    <xf numFmtId="43" fontId="0" fillId="0" borderId="0" xfId="1" applyFont="1" applyFill="1" applyAlignment="1"/>
    <xf numFmtId="43" fontId="0" fillId="0" borderId="0" xfId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70" workbookViewId="0">
      <selection sqref="A1:I1"/>
    </sheetView>
  </sheetViews>
  <sheetFormatPr baseColWidth="10" defaultRowHeight="15" x14ac:dyDescent="0.25"/>
  <cols>
    <col min="1" max="1" width="29" style="32" customWidth="1"/>
    <col min="2" max="2" width="16" style="33" customWidth="1"/>
    <col min="3" max="3" width="18.7109375" style="2" customWidth="1"/>
    <col min="4" max="4" width="18.7109375" style="2" hidden="1" customWidth="1"/>
    <col min="5" max="9" width="18.7109375" style="34" customWidth="1"/>
    <col min="10" max="10" width="18.7109375" style="2" hidden="1" customWidth="1"/>
    <col min="11" max="16384" width="11.42578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5.75" thickBot="1" x14ac:dyDescent="0.3">
      <c r="A2" s="3" t="s">
        <v>1</v>
      </c>
      <c r="B2" s="4" t="s">
        <v>2</v>
      </c>
      <c r="C2" s="4" t="s">
        <v>3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8</v>
      </c>
    </row>
    <row r="3" spans="1:10" x14ac:dyDescent="0.25">
      <c r="A3" s="7" t="s">
        <v>9</v>
      </c>
      <c r="B3" s="8" t="s">
        <v>10</v>
      </c>
      <c r="C3" s="9">
        <v>107454948</v>
      </c>
      <c r="D3" s="9">
        <v>107454948</v>
      </c>
      <c r="E3" s="10">
        <f>A132</f>
        <v>26863737</v>
      </c>
      <c r="F3" s="10"/>
      <c r="G3" s="10"/>
      <c r="H3" s="10"/>
      <c r="I3" s="11">
        <v>20997185.510000002</v>
      </c>
      <c r="J3" s="12">
        <v>20997185.510000002</v>
      </c>
    </row>
    <row r="4" spans="1:10" x14ac:dyDescent="0.25">
      <c r="A4" s="13" t="s">
        <v>9</v>
      </c>
      <c r="B4" s="14" t="s">
        <v>10</v>
      </c>
      <c r="C4" s="15">
        <f>SUM(C5:C112)</f>
        <v>107454948.00000003</v>
      </c>
      <c r="D4" s="15">
        <f t="shared" ref="D4:J4" si="0">SUM(D5:D112)</f>
        <v>107454948.00000003</v>
      </c>
      <c r="E4" s="16">
        <f t="shared" si="0"/>
        <v>26863737</v>
      </c>
      <c r="F4" s="16">
        <f t="shared" si="0"/>
        <v>20997185.510000002</v>
      </c>
      <c r="G4" s="16">
        <f t="shared" si="0"/>
        <v>20997185.510000002</v>
      </c>
      <c r="H4" s="16">
        <f t="shared" si="0"/>
        <v>20997185.510000002</v>
      </c>
      <c r="I4" s="17">
        <f t="shared" si="0"/>
        <v>20997185.510000002</v>
      </c>
      <c r="J4" s="12">
        <f t="shared" si="0"/>
        <v>20997185.510000002</v>
      </c>
    </row>
    <row r="5" spans="1:10" x14ac:dyDescent="0.25">
      <c r="A5" s="18" t="s">
        <v>11</v>
      </c>
      <c r="B5" s="19" t="s">
        <v>12</v>
      </c>
      <c r="C5" s="20">
        <v>37199966.340000004</v>
      </c>
      <c r="D5" s="20">
        <v>37199966.340000004</v>
      </c>
      <c r="E5" s="21">
        <v>10000000</v>
      </c>
      <c r="F5" s="21">
        <f>H5</f>
        <v>7702335.5</v>
      </c>
      <c r="G5" s="21">
        <f>I5</f>
        <v>7702335.5</v>
      </c>
      <c r="H5" s="21">
        <f t="shared" ref="H5:H68" si="1">G5</f>
        <v>7702335.5</v>
      </c>
      <c r="I5" s="22">
        <v>7702335.5</v>
      </c>
      <c r="J5" s="23">
        <v>7702335.5</v>
      </c>
    </row>
    <row r="6" spans="1:10" x14ac:dyDescent="0.25">
      <c r="A6" s="18" t="s">
        <v>13</v>
      </c>
      <c r="B6" s="19" t="s">
        <v>14</v>
      </c>
      <c r="C6" s="20">
        <v>2500000</v>
      </c>
      <c r="D6" s="20">
        <v>2500000</v>
      </c>
      <c r="E6" s="21">
        <v>1000000</v>
      </c>
      <c r="F6" s="21">
        <f t="shared" ref="F6:G69" si="2">H6</f>
        <v>776363.32</v>
      </c>
      <c r="G6" s="21">
        <f t="shared" si="2"/>
        <v>776363.32</v>
      </c>
      <c r="H6" s="21">
        <f t="shared" si="1"/>
        <v>776363.32</v>
      </c>
      <c r="I6" s="22">
        <v>776363.32</v>
      </c>
      <c r="J6" s="23">
        <v>776363.32</v>
      </c>
    </row>
    <row r="7" spans="1:10" x14ac:dyDescent="0.25">
      <c r="A7" s="18" t="s">
        <v>15</v>
      </c>
      <c r="B7" s="19" t="s">
        <v>16</v>
      </c>
      <c r="C7" s="20">
        <f>739281.43+D8</f>
        <v>5667824.2699999996</v>
      </c>
      <c r="D7" s="20">
        <v>739281.43</v>
      </c>
      <c r="E7" s="21">
        <v>10000</v>
      </c>
      <c r="F7" s="21">
        <f t="shared" si="2"/>
        <v>5645.27</v>
      </c>
      <c r="G7" s="21">
        <f t="shared" si="2"/>
        <v>5645.27</v>
      </c>
      <c r="H7" s="21">
        <f t="shared" si="1"/>
        <v>5645.27</v>
      </c>
      <c r="I7" s="22">
        <f>736.34+J8</f>
        <v>5645.27</v>
      </c>
      <c r="J7" s="23">
        <v>736.34</v>
      </c>
    </row>
    <row r="8" spans="1:10" hidden="1" x14ac:dyDescent="0.25">
      <c r="A8" s="18" t="s">
        <v>17</v>
      </c>
      <c r="B8" s="19" t="s">
        <v>16</v>
      </c>
      <c r="C8" s="20"/>
      <c r="D8" s="20">
        <v>4928542.84</v>
      </c>
      <c r="E8" s="21"/>
      <c r="F8" s="21">
        <f t="shared" si="2"/>
        <v>0</v>
      </c>
      <c r="G8" s="21">
        <f t="shared" si="2"/>
        <v>0</v>
      </c>
      <c r="H8" s="21">
        <f t="shared" si="1"/>
        <v>0</v>
      </c>
      <c r="I8" s="22"/>
      <c r="J8" s="23">
        <v>4908.93</v>
      </c>
    </row>
    <row r="9" spans="1:10" x14ac:dyDescent="0.25">
      <c r="A9" s="18" t="s">
        <v>18</v>
      </c>
      <c r="B9" s="19" t="s">
        <v>19</v>
      </c>
      <c r="C9" s="20">
        <v>400000</v>
      </c>
      <c r="D9" s="20">
        <v>400000</v>
      </c>
      <c r="E9" s="21">
        <v>10000</v>
      </c>
      <c r="F9" s="21">
        <f t="shared" si="2"/>
        <v>2202</v>
      </c>
      <c r="G9" s="21">
        <f t="shared" si="2"/>
        <v>2202</v>
      </c>
      <c r="H9" s="21">
        <f t="shared" si="1"/>
        <v>2202</v>
      </c>
      <c r="I9" s="22">
        <v>2202</v>
      </c>
      <c r="J9" s="23">
        <v>2202</v>
      </c>
    </row>
    <row r="10" spans="1:10" x14ac:dyDescent="0.25">
      <c r="A10" s="18" t="s">
        <v>20</v>
      </c>
      <c r="B10" s="19" t="s">
        <v>21</v>
      </c>
      <c r="C10" s="20">
        <f>2336616.91+D11</f>
        <v>7836616.9100000001</v>
      </c>
      <c r="D10" s="20">
        <v>2336616.91</v>
      </c>
      <c r="E10" s="21">
        <v>4000000</v>
      </c>
      <c r="F10" s="21">
        <f t="shared" si="2"/>
        <v>3174521.31</v>
      </c>
      <c r="G10" s="21">
        <f t="shared" si="2"/>
        <v>3174521.31</v>
      </c>
      <c r="H10" s="21">
        <f t="shared" si="1"/>
        <v>3174521.31</v>
      </c>
      <c r="I10" s="22">
        <f>J11</f>
        <v>3174521.31</v>
      </c>
      <c r="J10" s="23">
        <v>0</v>
      </c>
    </row>
    <row r="11" spans="1:10" hidden="1" x14ac:dyDescent="0.25">
      <c r="A11" s="18" t="s">
        <v>22</v>
      </c>
      <c r="B11" s="19" t="s">
        <v>21</v>
      </c>
      <c r="C11" s="20"/>
      <c r="D11" s="20">
        <v>5500000</v>
      </c>
      <c r="E11" s="21"/>
      <c r="F11" s="21">
        <f t="shared" si="2"/>
        <v>0</v>
      </c>
      <c r="G11" s="21">
        <f t="shared" si="2"/>
        <v>0</v>
      </c>
      <c r="H11" s="21">
        <f t="shared" si="1"/>
        <v>0</v>
      </c>
      <c r="I11" s="22"/>
      <c r="J11" s="23">
        <v>3174521.31</v>
      </c>
    </row>
    <row r="12" spans="1:10" x14ac:dyDescent="0.25">
      <c r="A12" s="18" t="s">
        <v>23</v>
      </c>
      <c r="B12" s="19" t="s">
        <v>24</v>
      </c>
      <c r="C12" s="20">
        <v>500000</v>
      </c>
      <c r="D12" s="20">
        <v>500000</v>
      </c>
      <c r="E12" s="21">
        <v>200000</v>
      </c>
      <c r="F12" s="21">
        <f t="shared" si="2"/>
        <v>159341.01999999999</v>
      </c>
      <c r="G12" s="21">
        <f t="shared" si="2"/>
        <v>159341.01999999999</v>
      </c>
      <c r="H12" s="21">
        <f t="shared" si="1"/>
        <v>159341.01999999999</v>
      </c>
      <c r="I12" s="22">
        <v>159341.01999999999</v>
      </c>
      <c r="J12" s="23">
        <v>159341.01999999999</v>
      </c>
    </row>
    <row r="13" spans="1:10" x14ac:dyDescent="0.25">
      <c r="A13" s="18" t="s">
        <v>25</v>
      </c>
      <c r="B13" s="19" t="s">
        <v>26</v>
      </c>
      <c r="C13" s="20">
        <v>32563.82</v>
      </c>
      <c r="D13" s="20">
        <v>32563.82</v>
      </c>
      <c r="E13" s="21"/>
      <c r="F13" s="21">
        <f t="shared" si="2"/>
        <v>0</v>
      </c>
      <c r="G13" s="21">
        <f t="shared" si="2"/>
        <v>0</v>
      </c>
      <c r="H13" s="21">
        <f t="shared" si="1"/>
        <v>0</v>
      </c>
      <c r="I13" s="22">
        <v>0</v>
      </c>
      <c r="J13" s="23">
        <v>0</v>
      </c>
    </row>
    <row r="14" spans="1:10" x14ac:dyDescent="0.25">
      <c r="A14" s="18" t="s">
        <v>27</v>
      </c>
      <c r="B14" s="19" t="s">
        <v>28</v>
      </c>
      <c r="C14" s="20">
        <v>7239993.2699999996</v>
      </c>
      <c r="D14" s="20">
        <v>7239993.2699999996</v>
      </c>
      <c r="E14" s="21">
        <v>2200000</v>
      </c>
      <c r="F14" s="21">
        <f t="shared" si="2"/>
        <v>1551910</v>
      </c>
      <c r="G14" s="21">
        <f t="shared" si="2"/>
        <v>1551910</v>
      </c>
      <c r="H14" s="21">
        <f t="shared" si="1"/>
        <v>1551910</v>
      </c>
      <c r="I14" s="22">
        <v>1551910</v>
      </c>
      <c r="J14" s="23">
        <v>1551910</v>
      </c>
    </row>
    <row r="15" spans="1:10" x14ac:dyDescent="0.25">
      <c r="A15" s="18" t="s">
        <v>29</v>
      </c>
      <c r="B15" s="19" t="s">
        <v>30</v>
      </c>
      <c r="C15" s="20">
        <v>1532993.77</v>
      </c>
      <c r="D15" s="20">
        <v>1532993.77</v>
      </c>
      <c r="E15" s="21">
        <v>500000</v>
      </c>
      <c r="F15" s="21">
        <f t="shared" si="2"/>
        <v>337436</v>
      </c>
      <c r="G15" s="21">
        <f t="shared" si="2"/>
        <v>337436</v>
      </c>
      <c r="H15" s="21">
        <f t="shared" si="1"/>
        <v>337436</v>
      </c>
      <c r="I15" s="22">
        <v>337436</v>
      </c>
      <c r="J15" s="23">
        <v>337436</v>
      </c>
    </row>
    <row r="16" spans="1:10" x14ac:dyDescent="0.25">
      <c r="A16" s="18" t="s">
        <v>31</v>
      </c>
      <c r="B16" s="19" t="s">
        <v>32</v>
      </c>
      <c r="C16" s="20">
        <f>132438.25+D17+D71+D72+D109</f>
        <v>247373.57</v>
      </c>
      <c r="D16" s="20">
        <v>132438.25</v>
      </c>
      <c r="E16" s="21">
        <v>50000</v>
      </c>
      <c r="F16" s="21">
        <f t="shared" si="2"/>
        <v>13978</v>
      </c>
      <c r="G16" s="21">
        <f t="shared" si="2"/>
        <v>13978</v>
      </c>
      <c r="H16" s="21">
        <f t="shared" si="1"/>
        <v>13978</v>
      </c>
      <c r="I16" s="22">
        <f>232+J17</f>
        <v>13978</v>
      </c>
      <c r="J16" s="23">
        <v>232</v>
      </c>
    </row>
    <row r="17" spans="1:10" hidden="1" x14ac:dyDescent="0.25">
      <c r="A17" s="18" t="s">
        <v>33</v>
      </c>
      <c r="B17" s="19" t="s">
        <v>32</v>
      </c>
      <c r="C17" s="20">
        <v>0</v>
      </c>
      <c r="D17" s="20">
        <v>15264.87</v>
      </c>
      <c r="E17" s="21"/>
      <c r="F17" s="21">
        <f t="shared" si="2"/>
        <v>0</v>
      </c>
      <c r="G17" s="21">
        <f t="shared" si="2"/>
        <v>0</v>
      </c>
      <c r="H17" s="21">
        <f t="shared" si="1"/>
        <v>0</v>
      </c>
      <c r="I17" s="22"/>
      <c r="J17" s="23">
        <v>13746</v>
      </c>
    </row>
    <row r="18" spans="1:10" x14ac:dyDescent="0.25">
      <c r="A18" s="18" t="s">
        <v>34</v>
      </c>
      <c r="B18" s="19" t="s">
        <v>35</v>
      </c>
      <c r="C18" s="20">
        <f>110594.38+D73+D110</f>
        <v>253513.26</v>
      </c>
      <c r="D18" s="20">
        <v>110594.38</v>
      </c>
      <c r="E18" s="21">
        <v>50000</v>
      </c>
      <c r="F18" s="21">
        <f t="shared" si="2"/>
        <v>30168.05</v>
      </c>
      <c r="G18" s="21">
        <f t="shared" si="2"/>
        <v>30168.05</v>
      </c>
      <c r="H18" s="21">
        <f t="shared" si="1"/>
        <v>30168.05</v>
      </c>
      <c r="I18" s="22">
        <f>30168.05+J73+J110</f>
        <v>30168.05</v>
      </c>
      <c r="J18" s="23">
        <v>30168.05</v>
      </c>
    </row>
    <row r="19" spans="1:10" x14ac:dyDescent="0.25">
      <c r="A19" s="18" t="s">
        <v>36</v>
      </c>
      <c r="B19" s="19" t="s">
        <v>37</v>
      </c>
      <c r="C19" s="20">
        <v>7729.73</v>
      </c>
      <c r="D19" s="20">
        <v>7729.73</v>
      </c>
      <c r="E19" s="21">
        <v>7000</v>
      </c>
      <c r="F19" s="21">
        <f t="shared" si="2"/>
        <v>6264</v>
      </c>
      <c r="G19" s="21">
        <f t="shared" si="2"/>
        <v>6264</v>
      </c>
      <c r="H19" s="21">
        <f t="shared" si="1"/>
        <v>6264</v>
      </c>
      <c r="I19" s="22">
        <v>6264</v>
      </c>
      <c r="J19" s="23">
        <v>6264</v>
      </c>
    </row>
    <row r="20" spans="1:10" x14ac:dyDescent="0.25">
      <c r="A20" s="18" t="s">
        <v>38</v>
      </c>
      <c r="B20" s="19" t="s">
        <v>39</v>
      </c>
      <c r="C20" s="20">
        <v>2162.16</v>
      </c>
      <c r="D20" s="20">
        <v>2162.16</v>
      </c>
      <c r="E20" s="21"/>
      <c r="F20" s="21">
        <f t="shared" si="2"/>
        <v>0</v>
      </c>
      <c r="G20" s="21">
        <f t="shared" si="2"/>
        <v>0</v>
      </c>
      <c r="H20" s="21">
        <f t="shared" si="1"/>
        <v>0</v>
      </c>
      <c r="I20" s="22">
        <v>0</v>
      </c>
      <c r="J20" s="23">
        <v>0</v>
      </c>
    </row>
    <row r="21" spans="1:10" x14ac:dyDescent="0.25">
      <c r="A21" s="18" t="s">
        <v>40</v>
      </c>
      <c r="B21" s="19" t="s">
        <v>41</v>
      </c>
      <c r="C21" s="20">
        <f>131891.76+D74</f>
        <v>149189.04</v>
      </c>
      <c r="D21" s="20">
        <v>131891.76</v>
      </c>
      <c r="E21" s="21">
        <v>100000</v>
      </c>
      <c r="F21" s="21">
        <f t="shared" si="2"/>
        <v>41725.480000000003</v>
      </c>
      <c r="G21" s="21">
        <f t="shared" si="2"/>
        <v>41725.480000000003</v>
      </c>
      <c r="H21" s="21">
        <f t="shared" si="1"/>
        <v>41725.480000000003</v>
      </c>
      <c r="I21" s="22">
        <f>41725.48+J74</f>
        <v>41725.480000000003</v>
      </c>
      <c r="J21" s="23">
        <v>41725.480000000003</v>
      </c>
    </row>
    <row r="22" spans="1:10" x14ac:dyDescent="0.25">
      <c r="A22" s="18" t="s">
        <v>42</v>
      </c>
      <c r="B22" s="19" t="s">
        <v>43</v>
      </c>
      <c r="C22" s="20">
        <v>540.54</v>
      </c>
      <c r="D22" s="20">
        <v>540.54</v>
      </c>
      <c r="E22" s="21"/>
      <c r="F22" s="21">
        <f t="shared" si="2"/>
        <v>0</v>
      </c>
      <c r="G22" s="21">
        <f t="shared" si="2"/>
        <v>0</v>
      </c>
      <c r="H22" s="21">
        <f t="shared" si="1"/>
        <v>0</v>
      </c>
      <c r="I22" s="22">
        <v>0</v>
      </c>
      <c r="J22" s="23">
        <v>0</v>
      </c>
    </row>
    <row r="23" spans="1:10" x14ac:dyDescent="0.25">
      <c r="A23" s="18" t="s">
        <v>44</v>
      </c>
      <c r="B23" s="19" t="s">
        <v>45</v>
      </c>
      <c r="C23" s="20">
        <v>1562702.7</v>
      </c>
      <c r="D23" s="20">
        <v>1562702.7</v>
      </c>
      <c r="E23" s="21"/>
      <c r="F23" s="21">
        <f t="shared" si="2"/>
        <v>0</v>
      </c>
      <c r="G23" s="21">
        <f t="shared" si="2"/>
        <v>0</v>
      </c>
      <c r="H23" s="21">
        <f t="shared" si="1"/>
        <v>0</v>
      </c>
      <c r="I23" s="22">
        <v>0</v>
      </c>
      <c r="J23" s="23">
        <v>0</v>
      </c>
    </row>
    <row r="24" spans="1:10" x14ac:dyDescent="0.25">
      <c r="A24" s="18" t="s">
        <v>46</v>
      </c>
      <c r="B24" s="19" t="s">
        <v>47</v>
      </c>
      <c r="C24" s="20">
        <v>216.22</v>
      </c>
      <c r="D24" s="20">
        <v>216.22</v>
      </c>
      <c r="E24" s="21"/>
      <c r="F24" s="21">
        <f t="shared" si="2"/>
        <v>0</v>
      </c>
      <c r="G24" s="21">
        <f t="shared" si="2"/>
        <v>0</v>
      </c>
      <c r="H24" s="21">
        <f t="shared" si="1"/>
        <v>0</v>
      </c>
      <c r="I24" s="22">
        <v>0</v>
      </c>
      <c r="J24" s="23">
        <v>0</v>
      </c>
    </row>
    <row r="25" spans="1:10" x14ac:dyDescent="0.25">
      <c r="A25" s="18" t="s">
        <v>48</v>
      </c>
      <c r="B25" s="19" t="s">
        <v>49</v>
      </c>
      <c r="C25" s="20">
        <v>6081.08</v>
      </c>
      <c r="D25" s="20">
        <v>6081.08</v>
      </c>
      <c r="E25" s="21"/>
      <c r="F25" s="21">
        <f t="shared" si="2"/>
        <v>0</v>
      </c>
      <c r="G25" s="21">
        <f t="shared" si="2"/>
        <v>0</v>
      </c>
      <c r="H25" s="21">
        <f t="shared" si="1"/>
        <v>0</v>
      </c>
      <c r="I25" s="22">
        <v>0</v>
      </c>
      <c r="J25" s="23">
        <v>0</v>
      </c>
    </row>
    <row r="26" spans="1:10" x14ac:dyDescent="0.25">
      <c r="A26" s="18" t="s">
        <v>50</v>
      </c>
      <c r="B26" s="19" t="s">
        <v>51</v>
      </c>
      <c r="C26" s="20">
        <v>24805.38</v>
      </c>
      <c r="D26" s="20">
        <v>24805.38</v>
      </c>
      <c r="E26" s="21"/>
      <c r="F26" s="21">
        <f t="shared" si="2"/>
        <v>0</v>
      </c>
      <c r="G26" s="21">
        <f t="shared" si="2"/>
        <v>0</v>
      </c>
      <c r="H26" s="21">
        <f t="shared" si="1"/>
        <v>0</v>
      </c>
      <c r="I26" s="22">
        <v>0</v>
      </c>
      <c r="J26" s="23">
        <v>0</v>
      </c>
    </row>
    <row r="27" spans="1:10" x14ac:dyDescent="0.25">
      <c r="A27" s="18" t="s">
        <v>52</v>
      </c>
      <c r="B27" s="19" t="s">
        <v>53</v>
      </c>
      <c r="C27" s="20">
        <v>14054.04</v>
      </c>
      <c r="D27" s="20">
        <v>14054.04</v>
      </c>
      <c r="E27" s="21"/>
      <c r="F27" s="21">
        <f t="shared" si="2"/>
        <v>0</v>
      </c>
      <c r="G27" s="21">
        <f t="shared" si="2"/>
        <v>0</v>
      </c>
      <c r="H27" s="21">
        <f t="shared" si="1"/>
        <v>0</v>
      </c>
      <c r="I27" s="22">
        <v>0</v>
      </c>
      <c r="J27" s="23">
        <v>0</v>
      </c>
    </row>
    <row r="28" spans="1:10" x14ac:dyDescent="0.25">
      <c r="A28" s="18" t="s">
        <v>54</v>
      </c>
      <c r="B28" s="19" t="s">
        <v>55</v>
      </c>
      <c r="C28" s="20">
        <v>5405.4</v>
      </c>
      <c r="D28" s="20">
        <v>5405.4</v>
      </c>
      <c r="E28" s="21"/>
      <c r="F28" s="21">
        <f t="shared" si="2"/>
        <v>0</v>
      </c>
      <c r="G28" s="21">
        <f t="shared" si="2"/>
        <v>0</v>
      </c>
      <c r="H28" s="21">
        <f t="shared" si="1"/>
        <v>0</v>
      </c>
      <c r="I28" s="22">
        <v>0</v>
      </c>
      <c r="J28" s="23">
        <v>0</v>
      </c>
    </row>
    <row r="29" spans="1:10" x14ac:dyDescent="0.25">
      <c r="A29" s="18" t="s">
        <v>56</v>
      </c>
      <c r="B29" s="19" t="s">
        <v>57</v>
      </c>
      <c r="C29" s="20">
        <v>5000</v>
      </c>
      <c r="D29" s="20">
        <v>5000</v>
      </c>
      <c r="E29" s="21"/>
      <c r="F29" s="21">
        <f t="shared" si="2"/>
        <v>0</v>
      </c>
      <c r="G29" s="21">
        <f t="shared" si="2"/>
        <v>0</v>
      </c>
      <c r="H29" s="21">
        <f t="shared" si="1"/>
        <v>0</v>
      </c>
      <c r="I29" s="22">
        <v>0</v>
      </c>
      <c r="J29" s="23">
        <v>0</v>
      </c>
    </row>
    <row r="30" spans="1:10" x14ac:dyDescent="0.25">
      <c r="A30" s="18" t="s">
        <v>58</v>
      </c>
      <c r="B30" s="19" t="s">
        <v>59</v>
      </c>
      <c r="C30" s="20">
        <f>9189.18+D108</f>
        <v>173424.72999999998</v>
      </c>
      <c r="D30" s="20">
        <v>9189.18</v>
      </c>
      <c r="E30" s="21">
        <v>1000</v>
      </c>
      <c r="F30" s="21">
        <f t="shared" si="2"/>
        <v>324.8</v>
      </c>
      <c r="G30" s="21">
        <f t="shared" si="2"/>
        <v>324.8</v>
      </c>
      <c r="H30" s="21">
        <f t="shared" si="1"/>
        <v>324.8</v>
      </c>
      <c r="I30" s="22">
        <f>324.8+J108</f>
        <v>324.8</v>
      </c>
      <c r="J30" s="23">
        <v>324.8</v>
      </c>
    </row>
    <row r="31" spans="1:10" x14ac:dyDescent="0.25">
      <c r="A31" s="18" t="s">
        <v>60</v>
      </c>
      <c r="B31" s="19" t="s">
        <v>61</v>
      </c>
      <c r="C31" s="20">
        <f>31891.86+D89</f>
        <v>187891.86</v>
      </c>
      <c r="D31" s="20">
        <v>31891.86</v>
      </c>
      <c r="E31" s="21">
        <v>10000</v>
      </c>
      <c r="F31" s="21">
        <f t="shared" si="2"/>
        <v>2297.5</v>
      </c>
      <c r="G31" s="21">
        <f t="shared" si="2"/>
        <v>2297.5</v>
      </c>
      <c r="H31" s="21">
        <f t="shared" si="1"/>
        <v>2297.5</v>
      </c>
      <c r="I31" s="22">
        <f>2297.5+J89</f>
        <v>2297.5</v>
      </c>
      <c r="J31" s="23">
        <v>2297.5</v>
      </c>
    </row>
    <row r="32" spans="1:10" x14ac:dyDescent="0.25">
      <c r="A32" s="18" t="s">
        <v>62</v>
      </c>
      <c r="B32" s="19" t="s">
        <v>63</v>
      </c>
      <c r="C32" s="20">
        <f>92297.24+D90</f>
        <v>222297.24</v>
      </c>
      <c r="D32" s="20">
        <v>92297.24</v>
      </c>
      <c r="E32" s="21">
        <v>10000</v>
      </c>
      <c r="F32" s="21">
        <f t="shared" si="2"/>
        <v>9602.7999999999993</v>
      </c>
      <c r="G32" s="21">
        <f t="shared" si="2"/>
        <v>9602.7999999999993</v>
      </c>
      <c r="H32" s="21">
        <f t="shared" si="1"/>
        <v>9602.7999999999993</v>
      </c>
      <c r="I32" s="22">
        <f>346+J90</f>
        <v>9602.7999999999993</v>
      </c>
      <c r="J32" s="23">
        <v>346</v>
      </c>
    </row>
    <row r="33" spans="1:10" x14ac:dyDescent="0.25">
      <c r="A33" s="18" t="s">
        <v>64</v>
      </c>
      <c r="B33" s="19" t="s">
        <v>65</v>
      </c>
      <c r="C33" s="24">
        <f>16216.2+D75</f>
        <v>135675.64000000001</v>
      </c>
      <c r="D33" s="20">
        <v>16216.2</v>
      </c>
      <c r="E33" s="21"/>
      <c r="F33" s="21">
        <f t="shared" si="2"/>
        <v>0</v>
      </c>
      <c r="G33" s="21">
        <f t="shared" si="2"/>
        <v>0</v>
      </c>
      <c r="H33" s="21">
        <f t="shared" si="1"/>
        <v>0</v>
      </c>
      <c r="I33" s="22">
        <f>J75</f>
        <v>0</v>
      </c>
      <c r="J33" s="23">
        <v>0</v>
      </c>
    </row>
    <row r="34" spans="1:10" x14ac:dyDescent="0.25">
      <c r="A34" s="18" t="s">
        <v>66</v>
      </c>
      <c r="B34" s="19" t="s">
        <v>67</v>
      </c>
      <c r="C34" s="20">
        <f>1040000+D77+D91</f>
        <v>2801702.2</v>
      </c>
      <c r="D34" s="20">
        <v>1040000</v>
      </c>
      <c r="E34" s="21">
        <v>1284737</v>
      </c>
      <c r="F34" s="21">
        <f t="shared" si="2"/>
        <v>791649.16</v>
      </c>
      <c r="G34" s="21">
        <f t="shared" si="2"/>
        <v>791649.16</v>
      </c>
      <c r="H34" s="21">
        <f t="shared" si="1"/>
        <v>791649.16</v>
      </c>
      <c r="I34" s="22">
        <f>194905.04+J77+J91</f>
        <v>791649.16</v>
      </c>
      <c r="J34" s="23">
        <v>194905.04</v>
      </c>
    </row>
    <row r="35" spans="1:10" x14ac:dyDescent="0.25">
      <c r="A35" s="18" t="s">
        <v>68</v>
      </c>
      <c r="B35" s="19" t="s">
        <v>69</v>
      </c>
      <c r="C35" s="20">
        <f>328107.96+D78</f>
        <v>419999.76</v>
      </c>
      <c r="D35" s="20">
        <v>328107.96000000002</v>
      </c>
      <c r="E35" s="21"/>
      <c r="F35" s="21">
        <f t="shared" si="2"/>
        <v>0</v>
      </c>
      <c r="G35" s="21">
        <f t="shared" si="2"/>
        <v>0</v>
      </c>
      <c r="H35" s="21">
        <f t="shared" si="1"/>
        <v>0</v>
      </c>
      <c r="I35" s="22">
        <f>+J78</f>
        <v>0</v>
      </c>
      <c r="J35" s="23">
        <v>0</v>
      </c>
    </row>
    <row r="36" spans="1:10" x14ac:dyDescent="0.25">
      <c r="A36" s="18" t="s">
        <v>70</v>
      </c>
      <c r="B36" s="19" t="s">
        <v>71</v>
      </c>
      <c r="C36" s="20">
        <v>200000</v>
      </c>
      <c r="D36" s="20">
        <v>200000</v>
      </c>
      <c r="E36" s="21"/>
      <c r="F36" s="21">
        <f t="shared" si="2"/>
        <v>0</v>
      </c>
      <c r="G36" s="21">
        <f t="shared" si="2"/>
        <v>0</v>
      </c>
      <c r="H36" s="21">
        <f t="shared" si="1"/>
        <v>0</v>
      </c>
      <c r="I36" s="22">
        <v>0</v>
      </c>
      <c r="J36" s="23">
        <v>0</v>
      </c>
    </row>
    <row r="37" spans="1:10" x14ac:dyDescent="0.25">
      <c r="A37" s="18" t="s">
        <v>72</v>
      </c>
      <c r="B37" s="19" t="s">
        <v>73</v>
      </c>
      <c r="C37" s="20">
        <v>2162.16</v>
      </c>
      <c r="D37" s="20">
        <v>2162.16</v>
      </c>
      <c r="E37" s="21"/>
      <c r="F37" s="21">
        <f t="shared" si="2"/>
        <v>0</v>
      </c>
      <c r="G37" s="21">
        <f t="shared" si="2"/>
        <v>0</v>
      </c>
      <c r="H37" s="21">
        <f t="shared" si="1"/>
        <v>0</v>
      </c>
      <c r="I37" s="22">
        <v>0</v>
      </c>
      <c r="J37" s="23">
        <v>0</v>
      </c>
    </row>
    <row r="38" spans="1:10" x14ac:dyDescent="0.25">
      <c r="A38" s="18" t="s">
        <v>74</v>
      </c>
      <c r="B38" s="19" t="s">
        <v>75</v>
      </c>
      <c r="C38" s="20">
        <v>38378.339999999997</v>
      </c>
      <c r="D38" s="20">
        <v>38378.339999999997</v>
      </c>
      <c r="E38" s="21"/>
      <c r="F38" s="21">
        <f t="shared" si="2"/>
        <v>0</v>
      </c>
      <c r="G38" s="21">
        <f t="shared" si="2"/>
        <v>0</v>
      </c>
      <c r="H38" s="21">
        <f t="shared" si="1"/>
        <v>0</v>
      </c>
      <c r="I38" s="22">
        <v>0</v>
      </c>
      <c r="J38" s="23">
        <v>0</v>
      </c>
    </row>
    <row r="39" spans="1:10" x14ac:dyDescent="0.25">
      <c r="A39" s="18" t="s">
        <v>76</v>
      </c>
      <c r="B39" s="19" t="s">
        <v>77</v>
      </c>
      <c r="C39" s="20">
        <v>540.54</v>
      </c>
      <c r="D39" s="20">
        <v>540.54</v>
      </c>
      <c r="E39" s="21"/>
      <c r="F39" s="21">
        <f t="shared" si="2"/>
        <v>0</v>
      </c>
      <c r="G39" s="21">
        <f t="shared" si="2"/>
        <v>0</v>
      </c>
      <c r="H39" s="21">
        <f t="shared" si="1"/>
        <v>0</v>
      </c>
      <c r="I39" s="22">
        <v>0</v>
      </c>
      <c r="J39" s="23">
        <v>0</v>
      </c>
    </row>
    <row r="40" spans="1:10" x14ac:dyDescent="0.25">
      <c r="A40" s="18" t="s">
        <v>78</v>
      </c>
      <c r="B40" s="19" t="s">
        <v>79</v>
      </c>
      <c r="C40" s="20">
        <f>604323.72+D80+D93</f>
        <v>1427509.71</v>
      </c>
      <c r="D40" s="20">
        <v>604323.72</v>
      </c>
      <c r="E40" s="21">
        <v>1000000</v>
      </c>
      <c r="F40" s="21">
        <f t="shared" si="2"/>
        <v>787420.57</v>
      </c>
      <c r="G40" s="21">
        <f t="shared" si="2"/>
        <v>787420.57</v>
      </c>
      <c r="H40" s="21">
        <f t="shared" si="1"/>
        <v>787420.57</v>
      </c>
      <c r="I40" s="22">
        <f>409806.25+J80+J93</f>
        <v>787420.57</v>
      </c>
      <c r="J40" s="23">
        <v>409806.25</v>
      </c>
    </row>
    <row r="41" spans="1:10" x14ac:dyDescent="0.25">
      <c r="A41" s="18" t="s">
        <v>80</v>
      </c>
      <c r="B41" s="19" t="s">
        <v>81</v>
      </c>
      <c r="C41" s="20">
        <f>789.87+D94+D104</f>
        <v>423200.56</v>
      </c>
      <c r="D41" s="20">
        <v>789.87</v>
      </c>
      <c r="E41" s="21"/>
      <c r="F41" s="21">
        <f t="shared" si="2"/>
        <v>0</v>
      </c>
      <c r="G41" s="21">
        <f t="shared" si="2"/>
        <v>0</v>
      </c>
      <c r="H41" s="21">
        <f t="shared" si="1"/>
        <v>0</v>
      </c>
      <c r="I41" s="22">
        <f>+J94+J104</f>
        <v>0</v>
      </c>
      <c r="J41" s="23">
        <v>0</v>
      </c>
    </row>
    <row r="42" spans="1:10" x14ac:dyDescent="0.25">
      <c r="A42" s="18" t="s">
        <v>82</v>
      </c>
      <c r="B42" s="19" t="s">
        <v>83</v>
      </c>
      <c r="C42" s="20">
        <f>304714.2+D81</f>
        <v>322768.24</v>
      </c>
      <c r="D42" s="20">
        <v>304714.2</v>
      </c>
      <c r="E42" s="21">
        <v>50000</v>
      </c>
      <c r="F42" s="21">
        <f t="shared" si="2"/>
        <v>44271</v>
      </c>
      <c r="G42" s="21">
        <f t="shared" si="2"/>
        <v>44271</v>
      </c>
      <c r="H42" s="21">
        <f t="shared" si="1"/>
        <v>44271</v>
      </c>
      <c r="I42" s="22">
        <f>44271+J81</f>
        <v>44271</v>
      </c>
      <c r="J42" s="23">
        <v>44271</v>
      </c>
    </row>
    <row r="43" spans="1:10" x14ac:dyDescent="0.25">
      <c r="A43" s="18" t="s">
        <v>84</v>
      </c>
      <c r="B43" s="19" t="s">
        <v>85</v>
      </c>
      <c r="C43" s="20">
        <v>81565.33</v>
      </c>
      <c r="D43" s="20">
        <v>81565.33</v>
      </c>
      <c r="E43" s="21">
        <v>5000</v>
      </c>
      <c r="F43" s="21">
        <f t="shared" si="2"/>
        <v>1057</v>
      </c>
      <c r="G43" s="21">
        <f t="shared" si="2"/>
        <v>1057</v>
      </c>
      <c r="H43" s="21">
        <f t="shared" si="1"/>
        <v>1057</v>
      </c>
      <c r="I43" s="22">
        <v>1057</v>
      </c>
      <c r="J43" s="23">
        <v>1057</v>
      </c>
    </row>
    <row r="44" spans="1:10" x14ac:dyDescent="0.25">
      <c r="A44" s="18" t="s">
        <v>86</v>
      </c>
      <c r="B44" s="19" t="s">
        <v>87</v>
      </c>
      <c r="C44" s="20">
        <v>5405.4</v>
      </c>
      <c r="D44" s="20">
        <v>5405.4</v>
      </c>
      <c r="E44" s="21"/>
      <c r="F44" s="21">
        <f t="shared" si="2"/>
        <v>0</v>
      </c>
      <c r="G44" s="21">
        <f t="shared" si="2"/>
        <v>0</v>
      </c>
      <c r="H44" s="21">
        <f t="shared" si="1"/>
        <v>0</v>
      </c>
      <c r="I44" s="22">
        <v>0</v>
      </c>
      <c r="J44" s="23">
        <v>0</v>
      </c>
    </row>
    <row r="45" spans="1:10" x14ac:dyDescent="0.25">
      <c r="A45" s="18" t="s">
        <v>88</v>
      </c>
      <c r="B45" s="19" t="s">
        <v>89</v>
      </c>
      <c r="C45" s="20">
        <v>200000</v>
      </c>
      <c r="D45" s="20">
        <v>200000</v>
      </c>
      <c r="E45" s="21">
        <v>100000</v>
      </c>
      <c r="F45" s="21">
        <f t="shared" si="2"/>
        <v>80026.259999999995</v>
      </c>
      <c r="G45" s="21">
        <f t="shared" si="2"/>
        <v>80026.259999999995</v>
      </c>
      <c r="H45" s="21">
        <f t="shared" si="1"/>
        <v>80026.259999999995</v>
      </c>
      <c r="I45" s="22">
        <v>80026.259999999995</v>
      </c>
      <c r="J45" s="23">
        <v>80026.259999999995</v>
      </c>
    </row>
    <row r="46" spans="1:10" x14ac:dyDescent="0.25">
      <c r="A46" s="18" t="s">
        <v>90</v>
      </c>
      <c r="B46" s="19" t="s">
        <v>91</v>
      </c>
      <c r="C46" s="20">
        <v>35000</v>
      </c>
      <c r="D46" s="20">
        <v>35000</v>
      </c>
      <c r="E46" s="21"/>
      <c r="F46" s="21">
        <f t="shared" si="2"/>
        <v>0</v>
      </c>
      <c r="G46" s="21">
        <f t="shared" si="2"/>
        <v>0</v>
      </c>
      <c r="H46" s="21">
        <f t="shared" si="1"/>
        <v>0</v>
      </c>
      <c r="I46" s="22">
        <v>0</v>
      </c>
      <c r="J46" s="23">
        <v>0</v>
      </c>
    </row>
    <row r="47" spans="1:10" x14ac:dyDescent="0.25">
      <c r="A47" s="18" t="s">
        <v>92</v>
      </c>
      <c r="B47" s="19" t="s">
        <v>93</v>
      </c>
      <c r="C47" s="20">
        <v>151621.62</v>
      </c>
      <c r="D47" s="20">
        <v>151621.62</v>
      </c>
      <c r="E47" s="21"/>
      <c r="F47" s="21">
        <f t="shared" si="2"/>
        <v>0</v>
      </c>
      <c r="G47" s="21">
        <f t="shared" si="2"/>
        <v>0</v>
      </c>
      <c r="H47" s="21">
        <f t="shared" si="1"/>
        <v>0</v>
      </c>
      <c r="I47" s="22">
        <v>0</v>
      </c>
      <c r="J47" s="23">
        <v>0</v>
      </c>
    </row>
    <row r="48" spans="1:10" x14ac:dyDescent="0.25">
      <c r="A48" s="18" t="s">
        <v>94</v>
      </c>
      <c r="B48" s="19" t="s">
        <v>95</v>
      </c>
      <c r="C48" s="20">
        <v>90810.72</v>
      </c>
      <c r="D48" s="20">
        <v>90810.72</v>
      </c>
      <c r="E48" s="21"/>
      <c r="F48" s="21">
        <f t="shared" si="2"/>
        <v>0</v>
      </c>
      <c r="G48" s="21">
        <f t="shared" si="2"/>
        <v>0</v>
      </c>
      <c r="H48" s="21">
        <f t="shared" si="1"/>
        <v>0</v>
      </c>
      <c r="I48" s="22">
        <v>0</v>
      </c>
      <c r="J48" s="23">
        <v>0</v>
      </c>
    </row>
    <row r="49" spans="1:10" x14ac:dyDescent="0.25">
      <c r="A49" s="18" t="s">
        <v>96</v>
      </c>
      <c r="B49" s="19" t="s">
        <v>97</v>
      </c>
      <c r="C49" s="20">
        <v>44376.18</v>
      </c>
      <c r="D49" s="20">
        <v>44376.18</v>
      </c>
      <c r="E49" s="21"/>
      <c r="F49" s="21">
        <f t="shared" si="2"/>
        <v>0</v>
      </c>
      <c r="G49" s="21">
        <f t="shared" si="2"/>
        <v>0</v>
      </c>
      <c r="H49" s="21">
        <f t="shared" si="1"/>
        <v>0</v>
      </c>
      <c r="I49" s="22">
        <v>0</v>
      </c>
      <c r="J49" s="23">
        <v>0</v>
      </c>
    </row>
    <row r="50" spans="1:10" x14ac:dyDescent="0.25">
      <c r="A50" s="18" t="s">
        <v>98</v>
      </c>
      <c r="B50" s="19" t="s">
        <v>99</v>
      </c>
      <c r="C50" s="20">
        <f>787421.26+D96</f>
        <v>922556.26</v>
      </c>
      <c r="D50" s="20">
        <v>787421.26</v>
      </c>
      <c r="E50" s="21">
        <v>100000</v>
      </c>
      <c r="F50" s="21">
        <f t="shared" si="2"/>
        <v>59159.45</v>
      </c>
      <c r="G50" s="21">
        <f t="shared" si="2"/>
        <v>59159.45</v>
      </c>
      <c r="H50" s="21">
        <f t="shared" si="1"/>
        <v>59159.45</v>
      </c>
      <c r="I50" s="22">
        <f>59159.45+J96</f>
        <v>59159.45</v>
      </c>
      <c r="J50" s="23">
        <v>59159.45</v>
      </c>
    </row>
    <row r="51" spans="1:10" x14ac:dyDescent="0.25">
      <c r="A51" s="18" t="s">
        <v>100</v>
      </c>
      <c r="B51" s="19" t="s">
        <v>101</v>
      </c>
      <c r="C51" s="20">
        <v>150000</v>
      </c>
      <c r="D51" s="20">
        <v>150000</v>
      </c>
      <c r="E51" s="21"/>
      <c r="F51" s="21">
        <f t="shared" si="2"/>
        <v>0</v>
      </c>
      <c r="G51" s="21">
        <f t="shared" si="2"/>
        <v>0</v>
      </c>
      <c r="H51" s="21">
        <f t="shared" si="1"/>
        <v>0</v>
      </c>
      <c r="I51" s="22">
        <v>0</v>
      </c>
      <c r="J51" s="23">
        <v>0</v>
      </c>
    </row>
    <row r="52" spans="1:10" x14ac:dyDescent="0.25">
      <c r="A52" s="18" t="s">
        <v>102</v>
      </c>
      <c r="B52" s="19" t="s">
        <v>103</v>
      </c>
      <c r="C52" s="20">
        <f>106486.38+D97+D106</f>
        <v>600384.76</v>
      </c>
      <c r="D52" s="20">
        <v>106486.38</v>
      </c>
      <c r="E52" s="21"/>
      <c r="F52" s="21">
        <f t="shared" si="2"/>
        <v>0</v>
      </c>
      <c r="G52" s="21">
        <f t="shared" si="2"/>
        <v>0</v>
      </c>
      <c r="H52" s="21">
        <f t="shared" si="1"/>
        <v>0</v>
      </c>
      <c r="I52" s="22">
        <f>+J97+J106</f>
        <v>0</v>
      </c>
      <c r="J52" s="23">
        <v>0</v>
      </c>
    </row>
    <row r="53" spans="1:10" x14ac:dyDescent="0.25">
      <c r="A53" s="18" t="s">
        <v>104</v>
      </c>
      <c r="B53" s="19" t="s">
        <v>105</v>
      </c>
      <c r="C53" s="20">
        <f>32464.84+D98</f>
        <v>33712.85</v>
      </c>
      <c r="D53" s="20">
        <v>32464.84</v>
      </c>
      <c r="E53" s="21"/>
      <c r="F53" s="21">
        <f t="shared" si="2"/>
        <v>0</v>
      </c>
      <c r="G53" s="21">
        <f t="shared" si="2"/>
        <v>0</v>
      </c>
      <c r="H53" s="21">
        <f t="shared" si="1"/>
        <v>0</v>
      </c>
      <c r="I53" s="22">
        <f>J98</f>
        <v>0</v>
      </c>
      <c r="J53" s="23">
        <v>0</v>
      </c>
    </row>
    <row r="54" spans="1:10" x14ac:dyDescent="0.25">
      <c r="A54" s="18" t="s">
        <v>106</v>
      </c>
      <c r="B54" s="19" t="s">
        <v>107</v>
      </c>
      <c r="C54" s="20">
        <v>540.54</v>
      </c>
      <c r="D54" s="20">
        <v>540.54</v>
      </c>
      <c r="E54" s="21"/>
      <c r="F54" s="21">
        <f t="shared" si="2"/>
        <v>0</v>
      </c>
      <c r="G54" s="21">
        <f t="shared" si="2"/>
        <v>0</v>
      </c>
      <c r="H54" s="21">
        <f t="shared" si="1"/>
        <v>0</v>
      </c>
      <c r="I54" s="22">
        <v>0</v>
      </c>
      <c r="J54" s="23">
        <v>0</v>
      </c>
    </row>
    <row r="55" spans="1:10" x14ac:dyDescent="0.25">
      <c r="A55" s="18" t="s">
        <v>108</v>
      </c>
      <c r="B55" s="19" t="s">
        <v>109</v>
      </c>
      <c r="C55" s="20">
        <f>166270.75+D82+D99</f>
        <v>1549985.1099999999</v>
      </c>
      <c r="D55" s="20">
        <v>166270.75</v>
      </c>
      <c r="E55" s="21">
        <v>600000</v>
      </c>
      <c r="F55" s="21">
        <f t="shared" si="2"/>
        <v>515298.01</v>
      </c>
      <c r="G55" s="21">
        <f t="shared" si="2"/>
        <v>515298.01</v>
      </c>
      <c r="H55" s="21">
        <f t="shared" si="1"/>
        <v>515298.01</v>
      </c>
      <c r="I55" s="22">
        <f>99446.81+J82+J99</f>
        <v>515298.01</v>
      </c>
      <c r="J55" s="23">
        <v>99446.81</v>
      </c>
    </row>
    <row r="56" spans="1:10" x14ac:dyDescent="0.25">
      <c r="A56" s="18" t="s">
        <v>110</v>
      </c>
      <c r="B56" s="19" t="s">
        <v>111</v>
      </c>
      <c r="C56" s="20">
        <v>540.54</v>
      </c>
      <c r="D56" s="20">
        <v>540.54</v>
      </c>
      <c r="E56" s="21"/>
      <c r="F56" s="21">
        <f t="shared" si="2"/>
        <v>0</v>
      </c>
      <c r="G56" s="21">
        <f t="shared" si="2"/>
        <v>0</v>
      </c>
      <c r="H56" s="21">
        <f t="shared" si="1"/>
        <v>0</v>
      </c>
      <c r="I56" s="22">
        <v>0</v>
      </c>
      <c r="J56" s="23">
        <v>0</v>
      </c>
    </row>
    <row r="57" spans="1:10" x14ac:dyDescent="0.25">
      <c r="A57" s="18" t="s">
        <v>112</v>
      </c>
      <c r="B57" s="19" t="s">
        <v>113</v>
      </c>
      <c r="C57" s="20">
        <f>64864.8+D101</f>
        <v>127264.8</v>
      </c>
      <c r="D57" s="20">
        <v>64864.800000000003</v>
      </c>
      <c r="E57" s="21"/>
      <c r="F57" s="21">
        <f t="shared" si="2"/>
        <v>0</v>
      </c>
      <c r="G57" s="21">
        <f t="shared" si="2"/>
        <v>0</v>
      </c>
      <c r="H57" s="21">
        <f t="shared" si="1"/>
        <v>0</v>
      </c>
      <c r="I57" s="22">
        <f>J101</f>
        <v>0</v>
      </c>
      <c r="J57" s="23">
        <v>0</v>
      </c>
    </row>
    <row r="58" spans="1:10" x14ac:dyDescent="0.25">
      <c r="A58" s="18" t="s">
        <v>114</v>
      </c>
      <c r="B58" s="19" t="s">
        <v>115</v>
      </c>
      <c r="C58" s="20">
        <v>665.94</v>
      </c>
      <c r="D58" s="20">
        <v>665.94</v>
      </c>
      <c r="E58" s="21"/>
      <c r="F58" s="21"/>
      <c r="G58" s="21"/>
      <c r="H58" s="21">
        <f t="shared" si="1"/>
        <v>0</v>
      </c>
      <c r="I58" s="25"/>
      <c r="J58" s="23">
        <v>0</v>
      </c>
    </row>
    <row r="59" spans="1:10" x14ac:dyDescent="0.25">
      <c r="A59" s="18" t="s">
        <v>116</v>
      </c>
      <c r="B59" s="19" t="s">
        <v>117</v>
      </c>
      <c r="C59" s="20">
        <v>1081.08</v>
      </c>
      <c r="D59" s="20">
        <v>1081.08</v>
      </c>
      <c r="E59" s="21"/>
      <c r="F59" s="21">
        <f t="shared" si="2"/>
        <v>0</v>
      </c>
      <c r="G59" s="21">
        <f t="shared" si="2"/>
        <v>0</v>
      </c>
      <c r="H59" s="21">
        <f t="shared" si="1"/>
        <v>0</v>
      </c>
      <c r="I59" s="22">
        <v>0</v>
      </c>
      <c r="J59" s="23">
        <v>0</v>
      </c>
    </row>
    <row r="60" spans="1:10" x14ac:dyDescent="0.25">
      <c r="A60" s="18" t="s">
        <v>118</v>
      </c>
      <c r="B60" s="19" t="s">
        <v>119</v>
      </c>
      <c r="C60" s="20">
        <v>55135.08</v>
      </c>
      <c r="D60" s="20">
        <v>55135.08</v>
      </c>
      <c r="E60" s="21">
        <v>1000</v>
      </c>
      <c r="F60" s="21">
        <f t="shared" si="2"/>
        <v>429</v>
      </c>
      <c r="G60" s="21">
        <f t="shared" si="2"/>
        <v>429</v>
      </c>
      <c r="H60" s="21">
        <f t="shared" si="1"/>
        <v>429</v>
      </c>
      <c r="I60" s="22">
        <v>429</v>
      </c>
      <c r="J60" s="23">
        <v>429</v>
      </c>
    </row>
    <row r="61" spans="1:10" x14ac:dyDescent="0.25">
      <c r="A61" s="18" t="s">
        <v>120</v>
      </c>
      <c r="B61" s="19" t="s">
        <v>121</v>
      </c>
      <c r="C61" s="20">
        <v>4851.17</v>
      </c>
      <c r="D61" s="20">
        <v>4851.17</v>
      </c>
      <c r="E61" s="21"/>
      <c r="F61" s="21">
        <f t="shared" si="2"/>
        <v>0</v>
      </c>
      <c r="G61" s="21">
        <f t="shared" si="2"/>
        <v>0</v>
      </c>
      <c r="H61" s="21">
        <f t="shared" si="1"/>
        <v>0</v>
      </c>
      <c r="I61" s="22">
        <v>0</v>
      </c>
      <c r="J61" s="23">
        <v>0</v>
      </c>
    </row>
    <row r="62" spans="1:10" x14ac:dyDescent="0.25">
      <c r="A62" s="18" t="s">
        <v>122</v>
      </c>
      <c r="B62" s="19" t="s">
        <v>123</v>
      </c>
      <c r="C62" s="20">
        <v>17907.509999999998</v>
      </c>
      <c r="D62" s="20">
        <v>17907.509999999998</v>
      </c>
      <c r="E62" s="21"/>
      <c r="F62" s="21">
        <f t="shared" si="2"/>
        <v>0</v>
      </c>
      <c r="G62" s="21">
        <f t="shared" si="2"/>
        <v>0</v>
      </c>
      <c r="H62" s="21">
        <f t="shared" si="1"/>
        <v>0</v>
      </c>
      <c r="I62" s="22">
        <v>0</v>
      </c>
      <c r="J62" s="23">
        <v>0</v>
      </c>
    </row>
    <row r="63" spans="1:10" x14ac:dyDescent="0.25">
      <c r="A63" s="18" t="s">
        <v>124</v>
      </c>
      <c r="B63" s="19" t="s">
        <v>125</v>
      </c>
      <c r="C63" s="20">
        <f>26000+D111</f>
        <v>862112.01</v>
      </c>
      <c r="D63" s="20">
        <v>26000</v>
      </c>
      <c r="E63" s="21"/>
      <c r="F63" s="21">
        <f t="shared" si="2"/>
        <v>0</v>
      </c>
      <c r="G63" s="21">
        <f t="shared" si="2"/>
        <v>0</v>
      </c>
      <c r="H63" s="21">
        <f t="shared" si="1"/>
        <v>0</v>
      </c>
      <c r="I63" s="22">
        <f>J111</f>
        <v>0</v>
      </c>
      <c r="J63" s="23">
        <v>0</v>
      </c>
    </row>
    <row r="64" spans="1:10" x14ac:dyDescent="0.25">
      <c r="A64" s="18" t="s">
        <v>126</v>
      </c>
      <c r="B64" s="19" t="s">
        <v>127</v>
      </c>
      <c r="C64" s="20">
        <v>840000</v>
      </c>
      <c r="D64" s="20">
        <v>840000</v>
      </c>
      <c r="E64" s="21">
        <v>500000</v>
      </c>
      <c r="F64" s="21">
        <f t="shared" si="2"/>
        <v>404812.76</v>
      </c>
      <c r="G64" s="21">
        <f t="shared" si="2"/>
        <v>404812.76</v>
      </c>
      <c r="H64" s="21">
        <f t="shared" si="1"/>
        <v>404812.76</v>
      </c>
      <c r="I64" s="22">
        <v>404812.76</v>
      </c>
      <c r="J64" s="23">
        <v>404812.76</v>
      </c>
    </row>
    <row r="65" spans="1:10" x14ac:dyDescent="0.25">
      <c r="A65" s="18" t="s">
        <v>128</v>
      </c>
      <c r="B65" s="19" t="s">
        <v>129</v>
      </c>
      <c r="C65" s="20">
        <v>20405.400000000001</v>
      </c>
      <c r="D65" s="20">
        <v>20405.400000000001</v>
      </c>
      <c r="E65" s="21">
        <v>20000</v>
      </c>
      <c r="F65" s="21">
        <f t="shared" si="2"/>
        <v>15202</v>
      </c>
      <c r="G65" s="21">
        <f t="shared" si="2"/>
        <v>15202</v>
      </c>
      <c r="H65" s="21">
        <f t="shared" si="1"/>
        <v>15202</v>
      </c>
      <c r="I65" s="22">
        <v>15202</v>
      </c>
      <c r="J65" s="23">
        <v>15202</v>
      </c>
    </row>
    <row r="66" spans="1:10" x14ac:dyDescent="0.25">
      <c r="A66" s="18" t="s">
        <v>130</v>
      </c>
      <c r="B66" s="19" t="s">
        <v>131</v>
      </c>
      <c r="C66" s="20">
        <v>43783.76</v>
      </c>
      <c r="D66" s="20">
        <v>43783.76</v>
      </c>
      <c r="E66" s="21"/>
      <c r="F66" s="21">
        <f t="shared" si="2"/>
        <v>0</v>
      </c>
      <c r="G66" s="21">
        <f t="shared" si="2"/>
        <v>0</v>
      </c>
      <c r="H66" s="21">
        <f t="shared" si="1"/>
        <v>0</v>
      </c>
      <c r="I66" s="22">
        <v>0</v>
      </c>
      <c r="J66" s="23">
        <v>0</v>
      </c>
    </row>
    <row r="67" spans="1:10" x14ac:dyDescent="0.25">
      <c r="A67" s="18" t="s">
        <v>132</v>
      </c>
      <c r="B67" s="19" t="s">
        <v>133</v>
      </c>
      <c r="C67" s="20">
        <v>1248000</v>
      </c>
      <c r="D67" s="20">
        <v>1248000</v>
      </c>
      <c r="E67" s="21">
        <v>500000</v>
      </c>
      <c r="F67" s="21">
        <f t="shared" si="2"/>
        <v>491682.24</v>
      </c>
      <c r="G67" s="21">
        <f t="shared" si="2"/>
        <v>491682.24</v>
      </c>
      <c r="H67" s="21">
        <f t="shared" si="1"/>
        <v>491682.24</v>
      </c>
      <c r="I67" s="22">
        <v>491682.24</v>
      </c>
      <c r="J67" s="23">
        <v>491682.24</v>
      </c>
    </row>
    <row r="68" spans="1:10" x14ac:dyDescent="0.25">
      <c r="A68" s="18" t="s">
        <v>134</v>
      </c>
      <c r="B68" s="19" t="s">
        <v>135</v>
      </c>
      <c r="C68" s="20">
        <v>42120</v>
      </c>
      <c r="D68" s="20">
        <v>42120</v>
      </c>
      <c r="E68" s="21"/>
      <c r="F68" s="21">
        <f t="shared" si="2"/>
        <v>0</v>
      </c>
      <c r="G68" s="21">
        <f t="shared" si="2"/>
        <v>0</v>
      </c>
      <c r="H68" s="21">
        <f t="shared" si="1"/>
        <v>0</v>
      </c>
      <c r="I68" s="22">
        <v>0</v>
      </c>
      <c r="J68" s="23">
        <v>0</v>
      </c>
    </row>
    <row r="69" spans="1:10" x14ac:dyDescent="0.25">
      <c r="A69" s="18" t="s">
        <v>136</v>
      </c>
      <c r="B69" s="19" t="s">
        <v>137</v>
      </c>
      <c r="C69" s="20">
        <f>111600+D83+D112</f>
        <v>161178.35999999999</v>
      </c>
      <c r="D69" s="20">
        <v>111600</v>
      </c>
      <c r="E69" s="21"/>
      <c r="F69" s="21">
        <f t="shared" si="2"/>
        <v>0</v>
      </c>
      <c r="G69" s="21">
        <f t="shared" si="2"/>
        <v>0</v>
      </c>
      <c r="H69" s="21">
        <f t="shared" ref="H69:H112" si="3">G69</f>
        <v>0</v>
      </c>
      <c r="I69" s="22">
        <f>+J83+J112</f>
        <v>0</v>
      </c>
      <c r="J69" s="23">
        <v>0</v>
      </c>
    </row>
    <row r="70" spans="1:10" x14ac:dyDescent="0.25">
      <c r="A70" s="18" t="s">
        <v>138</v>
      </c>
      <c r="B70" s="19" t="s">
        <v>139</v>
      </c>
      <c r="C70" s="20">
        <f>9412+D84+D102+D107</f>
        <v>180196.8</v>
      </c>
      <c r="D70" s="20">
        <v>9412</v>
      </c>
      <c r="E70" s="21">
        <v>20000</v>
      </c>
      <c r="F70" s="21">
        <f t="shared" ref="F70:G103" si="4">H70</f>
        <v>17400</v>
      </c>
      <c r="G70" s="21">
        <f t="shared" si="4"/>
        <v>17400</v>
      </c>
      <c r="H70" s="21">
        <f t="shared" si="3"/>
        <v>17400</v>
      </c>
      <c r="I70" s="25">
        <f>J102+J107</f>
        <v>17400</v>
      </c>
      <c r="J70" s="23">
        <v>0</v>
      </c>
    </row>
    <row r="71" spans="1:10" hidden="1" x14ac:dyDescent="0.25">
      <c r="A71" s="18" t="s">
        <v>31</v>
      </c>
      <c r="B71" s="19" t="s">
        <v>32</v>
      </c>
      <c r="C71" s="20">
        <v>0</v>
      </c>
      <c r="D71" s="20">
        <v>21621.599999999999</v>
      </c>
      <c r="E71" s="21"/>
      <c r="F71" s="21">
        <f t="shared" si="4"/>
        <v>0</v>
      </c>
      <c r="G71" s="21">
        <f t="shared" si="4"/>
        <v>0</v>
      </c>
      <c r="H71" s="21">
        <f t="shared" si="3"/>
        <v>0</v>
      </c>
      <c r="I71" s="22">
        <v>0</v>
      </c>
      <c r="J71" s="23">
        <v>0</v>
      </c>
    </row>
    <row r="72" spans="1:10" hidden="1" x14ac:dyDescent="0.25">
      <c r="A72" s="18" t="s">
        <v>33</v>
      </c>
      <c r="B72" s="19" t="s">
        <v>32</v>
      </c>
      <c r="C72" s="20">
        <v>0</v>
      </c>
      <c r="D72" s="20">
        <v>10810.8</v>
      </c>
      <c r="E72" s="21"/>
      <c r="F72" s="21">
        <f t="shared" si="4"/>
        <v>0</v>
      </c>
      <c r="G72" s="21">
        <f t="shared" si="4"/>
        <v>0</v>
      </c>
      <c r="H72" s="21">
        <f t="shared" si="3"/>
        <v>0</v>
      </c>
      <c r="I72" s="22">
        <v>0</v>
      </c>
      <c r="J72" s="23">
        <v>0</v>
      </c>
    </row>
    <row r="73" spans="1:10" hidden="1" x14ac:dyDescent="0.25">
      <c r="A73" s="18" t="s">
        <v>34</v>
      </c>
      <c r="B73" s="19" t="s">
        <v>35</v>
      </c>
      <c r="C73" s="20">
        <v>0</v>
      </c>
      <c r="D73" s="20">
        <v>38918.879999999997</v>
      </c>
      <c r="E73" s="21"/>
      <c r="F73" s="21">
        <f t="shared" si="4"/>
        <v>0</v>
      </c>
      <c r="G73" s="21">
        <f t="shared" si="4"/>
        <v>0</v>
      </c>
      <c r="H73" s="21">
        <f t="shared" si="3"/>
        <v>0</v>
      </c>
      <c r="I73" s="22">
        <v>0</v>
      </c>
      <c r="J73" s="23">
        <v>0</v>
      </c>
    </row>
    <row r="74" spans="1:10" hidden="1" x14ac:dyDescent="0.25">
      <c r="A74" s="18" t="s">
        <v>40</v>
      </c>
      <c r="B74" s="19" t="s">
        <v>41</v>
      </c>
      <c r="C74" s="20">
        <v>0</v>
      </c>
      <c r="D74" s="20">
        <v>17297.28</v>
      </c>
      <c r="E74" s="21"/>
      <c r="F74" s="21">
        <f t="shared" si="4"/>
        <v>0</v>
      </c>
      <c r="G74" s="21">
        <f t="shared" si="4"/>
        <v>0</v>
      </c>
      <c r="H74" s="21">
        <f t="shared" si="3"/>
        <v>0</v>
      </c>
      <c r="I74" s="22">
        <v>0</v>
      </c>
      <c r="J74" s="23">
        <v>0</v>
      </c>
    </row>
    <row r="75" spans="1:10" hidden="1" x14ac:dyDescent="0.25">
      <c r="A75" s="18" t="s">
        <v>64</v>
      </c>
      <c r="B75" s="19" t="s">
        <v>65</v>
      </c>
      <c r="C75" s="20"/>
      <c r="D75" s="20">
        <v>119459.44</v>
      </c>
      <c r="E75" s="21"/>
      <c r="F75" s="21">
        <f t="shared" si="4"/>
        <v>0</v>
      </c>
      <c r="G75" s="21">
        <f t="shared" si="4"/>
        <v>0</v>
      </c>
      <c r="H75" s="21">
        <f t="shared" si="3"/>
        <v>0</v>
      </c>
      <c r="I75" s="22">
        <v>0</v>
      </c>
      <c r="J75" s="23">
        <v>0</v>
      </c>
    </row>
    <row r="76" spans="1:10" x14ac:dyDescent="0.25">
      <c r="A76" s="18" t="s">
        <v>140</v>
      </c>
      <c r="B76" s="19" t="s">
        <v>141</v>
      </c>
      <c r="C76" s="20">
        <v>172033.67</v>
      </c>
      <c r="D76" s="20">
        <v>172033.67</v>
      </c>
      <c r="E76" s="21">
        <v>10000</v>
      </c>
      <c r="F76" s="21">
        <f t="shared" si="4"/>
        <v>4959.01</v>
      </c>
      <c r="G76" s="21">
        <f t="shared" si="4"/>
        <v>4959.01</v>
      </c>
      <c r="H76" s="21">
        <f t="shared" si="3"/>
        <v>4959.01</v>
      </c>
      <c r="I76" s="22">
        <v>4959.01</v>
      </c>
      <c r="J76" s="23">
        <v>4959.01</v>
      </c>
    </row>
    <row r="77" spans="1:10" hidden="1" x14ac:dyDescent="0.25">
      <c r="A77" s="18" t="s">
        <v>66</v>
      </c>
      <c r="B77" s="19" t="s">
        <v>67</v>
      </c>
      <c r="C77" s="20">
        <v>0</v>
      </c>
      <c r="D77" s="20">
        <v>448702.2</v>
      </c>
      <c r="E77" s="21"/>
      <c r="F77" s="21">
        <f t="shared" si="4"/>
        <v>0</v>
      </c>
      <c r="G77" s="21">
        <f t="shared" si="4"/>
        <v>0</v>
      </c>
      <c r="H77" s="21">
        <f t="shared" si="3"/>
        <v>0</v>
      </c>
      <c r="I77" s="22"/>
      <c r="J77" s="23">
        <v>23774.2</v>
      </c>
    </row>
    <row r="78" spans="1:10" hidden="1" x14ac:dyDescent="0.25">
      <c r="A78" s="18" t="s">
        <v>68</v>
      </c>
      <c r="B78" s="19" t="s">
        <v>69</v>
      </c>
      <c r="C78" s="20">
        <v>0</v>
      </c>
      <c r="D78" s="20">
        <v>91891.8</v>
      </c>
      <c r="E78" s="21"/>
      <c r="F78" s="21">
        <f t="shared" si="4"/>
        <v>0</v>
      </c>
      <c r="G78" s="21">
        <f t="shared" si="4"/>
        <v>0</v>
      </c>
      <c r="H78" s="21">
        <f t="shared" si="3"/>
        <v>0</v>
      </c>
      <c r="I78" s="22">
        <v>0</v>
      </c>
      <c r="J78" s="23">
        <v>0</v>
      </c>
    </row>
    <row r="79" spans="1:10" x14ac:dyDescent="0.25">
      <c r="A79" s="18" t="s">
        <v>142</v>
      </c>
      <c r="B79" s="19" t="s">
        <v>143</v>
      </c>
      <c r="C79" s="20">
        <v>4324.32</v>
      </c>
      <c r="D79" s="20">
        <v>4324.32</v>
      </c>
      <c r="E79" s="21"/>
      <c r="F79" s="21">
        <f t="shared" si="4"/>
        <v>0</v>
      </c>
      <c r="G79" s="21">
        <f t="shared" si="4"/>
        <v>0</v>
      </c>
      <c r="H79" s="21">
        <f t="shared" si="3"/>
        <v>0</v>
      </c>
      <c r="I79" s="22">
        <v>0</v>
      </c>
      <c r="J79" s="23">
        <v>0</v>
      </c>
    </row>
    <row r="80" spans="1:10" hidden="1" x14ac:dyDescent="0.25">
      <c r="A80" s="18" t="s">
        <v>78</v>
      </c>
      <c r="B80" s="19" t="s">
        <v>79</v>
      </c>
      <c r="C80" s="20"/>
      <c r="D80" s="20">
        <v>187297.16</v>
      </c>
      <c r="E80" s="21"/>
      <c r="F80" s="21">
        <f t="shared" si="4"/>
        <v>0</v>
      </c>
      <c r="G80" s="21">
        <f t="shared" si="4"/>
        <v>0</v>
      </c>
      <c r="H80" s="21">
        <f t="shared" si="3"/>
        <v>0</v>
      </c>
      <c r="I80" s="22"/>
      <c r="J80" s="23">
        <v>74454.600000000006</v>
      </c>
    </row>
    <row r="81" spans="1:10" hidden="1" x14ac:dyDescent="0.25">
      <c r="A81" s="18" t="s">
        <v>82</v>
      </c>
      <c r="B81" s="19" t="s">
        <v>83</v>
      </c>
      <c r="C81" s="20"/>
      <c r="D81" s="20">
        <v>18054.04</v>
      </c>
      <c r="E81" s="21"/>
      <c r="F81" s="21">
        <f t="shared" si="4"/>
        <v>0</v>
      </c>
      <c r="G81" s="21">
        <f t="shared" si="4"/>
        <v>0</v>
      </c>
      <c r="H81" s="21">
        <f t="shared" si="3"/>
        <v>0</v>
      </c>
      <c r="I81" s="22">
        <v>0</v>
      </c>
      <c r="J81" s="23">
        <v>0</v>
      </c>
    </row>
    <row r="82" spans="1:10" hidden="1" x14ac:dyDescent="0.25">
      <c r="A82" s="18" t="s">
        <v>108</v>
      </c>
      <c r="B82" s="19" t="s">
        <v>109</v>
      </c>
      <c r="C82" s="20"/>
      <c r="D82" s="20">
        <v>120270.2</v>
      </c>
      <c r="E82" s="21"/>
      <c r="F82" s="21">
        <f t="shared" si="4"/>
        <v>0</v>
      </c>
      <c r="G82" s="21">
        <f t="shared" si="4"/>
        <v>0</v>
      </c>
      <c r="H82" s="21">
        <f t="shared" si="3"/>
        <v>0</v>
      </c>
      <c r="I82" s="22"/>
      <c r="J82" s="23">
        <v>20500</v>
      </c>
    </row>
    <row r="83" spans="1:10" hidden="1" x14ac:dyDescent="0.25">
      <c r="A83" s="18" t="s">
        <v>136</v>
      </c>
      <c r="B83" s="19" t="s">
        <v>137</v>
      </c>
      <c r="C83" s="20">
        <v>0</v>
      </c>
      <c r="D83" s="20">
        <v>18378.36</v>
      </c>
      <c r="E83" s="21"/>
      <c r="F83" s="21">
        <f t="shared" si="4"/>
        <v>0</v>
      </c>
      <c r="G83" s="21">
        <f t="shared" si="4"/>
        <v>0</v>
      </c>
      <c r="H83" s="21">
        <f t="shared" si="3"/>
        <v>0</v>
      </c>
      <c r="I83" s="22">
        <v>0</v>
      </c>
      <c r="J83" s="23">
        <v>0</v>
      </c>
    </row>
    <row r="84" spans="1:10" hidden="1" x14ac:dyDescent="0.25">
      <c r="A84" s="18" t="s">
        <v>138</v>
      </c>
      <c r="B84" s="19" t="s">
        <v>139</v>
      </c>
      <c r="C84" s="20">
        <v>0</v>
      </c>
      <c r="D84" s="20">
        <v>94864.8</v>
      </c>
      <c r="E84" s="21"/>
      <c r="F84" s="21">
        <f t="shared" si="4"/>
        <v>0</v>
      </c>
      <c r="G84" s="21">
        <f t="shared" si="4"/>
        <v>0</v>
      </c>
      <c r="H84" s="21">
        <f t="shared" si="3"/>
        <v>0</v>
      </c>
      <c r="I84" s="22">
        <v>0</v>
      </c>
      <c r="J84" s="23">
        <v>0</v>
      </c>
    </row>
    <row r="85" spans="1:10" x14ac:dyDescent="0.25">
      <c r="A85" s="18" t="s">
        <v>144</v>
      </c>
      <c r="B85" s="19" t="s">
        <v>145</v>
      </c>
      <c r="C85" s="20">
        <v>191185.8</v>
      </c>
      <c r="D85" s="20">
        <v>191185.8</v>
      </c>
      <c r="E85" s="21"/>
      <c r="F85" s="21">
        <f t="shared" si="4"/>
        <v>0</v>
      </c>
      <c r="G85" s="21">
        <f t="shared" si="4"/>
        <v>0</v>
      </c>
      <c r="H85" s="21">
        <f t="shared" si="3"/>
        <v>0</v>
      </c>
      <c r="I85" s="22">
        <v>0</v>
      </c>
      <c r="J85" s="23">
        <v>0</v>
      </c>
    </row>
    <row r="86" spans="1:10" x14ac:dyDescent="0.25">
      <c r="A86" s="18" t="s">
        <v>146</v>
      </c>
      <c r="B86" s="19" t="s">
        <v>147</v>
      </c>
      <c r="C86" s="20">
        <f>1091372.56+D88</f>
        <v>3494952.56</v>
      </c>
      <c r="D86" s="20">
        <v>1091372.56</v>
      </c>
      <c r="E86" s="21"/>
      <c r="F86" s="21">
        <f t="shared" si="4"/>
        <v>0</v>
      </c>
      <c r="G86" s="21">
        <f t="shared" si="4"/>
        <v>0</v>
      </c>
      <c r="H86" s="21">
        <f t="shared" si="3"/>
        <v>0</v>
      </c>
      <c r="I86" s="22">
        <v>0</v>
      </c>
      <c r="J86" s="23">
        <v>0</v>
      </c>
    </row>
    <row r="87" spans="1:10" x14ac:dyDescent="0.25">
      <c r="A87" s="18" t="s">
        <v>148</v>
      </c>
      <c r="B87" s="19" t="s">
        <v>149</v>
      </c>
      <c r="C87" s="20">
        <v>4368000</v>
      </c>
      <c r="D87" s="20">
        <v>4368000</v>
      </c>
      <c r="E87" s="21"/>
      <c r="F87" s="21">
        <f t="shared" si="4"/>
        <v>0</v>
      </c>
      <c r="G87" s="21">
        <f t="shared" si="4"/>
        <v>0</v>
      </c>
      <c r="H87" s="21">
        <f t="shared" si="3"/>
        <v>0</v>
      </c>
      <c r="I87" s="22">
        <v>0</v>
      </c>
      <c r="J87" s="23">
        <v>0</v>
      </c>
    </row>
    <row r="88" spans="1:10" hidden="1" x14ac:dyDescent="0.25">
      <c r="A88" s="18" t="s">
        <v>146</v>
      </c>
      <c r="B88" s="19" t="s">
        <v>147</v>
      </c>
      <c r="C88" s="20">
        <v>0</v>
      </c>
      <c r="D88" s="20">
        <v>2403580</v>
      </c>
      <c r="E88" s="21"/>
      <c r="F88" s="21">
        <f t="shared" si="4"/>
        <v>0</v>
      </c>
      <c r="G88" s="21">
        <f t="shared" si="4"/>
        <v>0</v>
      </c>
      <c r="H88" s="21">
        <f t="shared" si="3"/>
        <v>0</v>
      </c>
      <c r="I88" s="22">
        <v>0</v>
      </c>
      <c r="J88" s="23">
        <v>0</v>
      </c>
    </row>
    <row r="89" spans="1:10" hidden="1" x14ac:dyDescent="0.25">
      <c r="A89" s="18" t="s">
        <v>60</v>
      </c>
      <c r="B89" s="19" t="s">
        <v>61</v>
      </c>
      <c r="C89" s="20">
        <v>0</v>
      </c>
      <c r="D89" s="20">
        <v>156000</v>
      </c>
      <c r="E89" s="21"/>
      <c r="F89" s="21">
        <f t="shared" si="4"/>
        <v>0</v>
      </c>
      <c r="G89" s="21">
        <f t="shared" si="4"/>
        <v>0</v>
      </c>
      <c r="H89" s="21">
        <f t="shared" si="3"/>
        <v>0</v>
      </c>
      <c r="I89" s="22">
        <v>0</v>
      </c>
      <c r="J89" s="23">
        <v>0</v>
      </c>
    </row>
    <row r="90" spans="1:10" hidden="1" x14ac:dyDescent="0.25">
      <c r="A90" s="18" t="s">
        <v>62</v>
      </c>
      <c r="B90" s="19" t="s">
        <v>63</v>
      </c>
      <c r="C90" s="20"/>
      <c r="D90" s="20">
        <v>130000</v>
      </c>
      <c r="E90" s="21"/>
      <c r="F90" s="21">
        <f t="shared" si="4"/>
        <v>0</v>
      </c>
      <c r="G90" s="21">
        <f t="shared" si="4"/>
        <v>0</v>
      </c>
      <c r="H90" s="21">
        <f t="shared" si="3"/>
        <v>0</v>
      </c>
      <c r="I90" s="22"/>
      <c r="J90" s="23">
        <v>9256.7999999999993</v>
      </c>
    </row>
    <row r="91" spans="1:10" hidden="1" x14ac:dyDescent="0.25">
      <c r="A91" s="18" t="s">
        <v>66</v>
      </c>
      <c r="B91" s="19" t="s">
        <v>67</v>
      </c>
      <c r="C91" s="20">
        <v>0</v>
      </c>
      <c r="D91" s="20">
        <v>1313000</v>
      </c>
      <c r="E91" s="21"/>
      <c r="F91" s="21">
        <f t="shared" si="4"/>
        <v>0</v>
      </c>
      <c r="G91" s="21">
        <f t="shared" si="4"/>
        <v>0</v>
      </c>
      <c r="H91" s="21">
        <f t="shared" si="3"/>
        <v>0</v>
      </c>
      <c r="I91" s="22"/>
      <c r="J91" s="23">
        <v>572969.92000000004</v>
      </c>
    </row>
    <row r="92" spans="1:10" x14ac:dyDescent="0.25">
      <c r="A92" s="18" t="s">
        <v>150</v>
      </c>
      <c r="B92" s="19" t="s">
        <v>151</v>
      </c>
      <c r="C92" s="20">
        <v>10810.8</v>
      </c>
      <c r="D92" s="20">
        <v>10810.8</v>
      </c>
      <c r="E92" s="21">
        <v>10000</v>
      </c>
      <c r="F92" s="21">
        <f t="shared" si="4"/>
        <v>9630.9</v>
      </c>
      <c r="G92" s="21">
        <f t="shared" si="4"/>
        <v>9630.9</v>
      </c>
      <c r="H92" s="21">
        <f t="shared" si="3"/>
        <v>9630.9</v>
      </c>
      <c r="I92" s="22">
        <v>9630.9</v>
      </c>
      <c r="J92" s="23">
        <v>9630.9</v>
      </c>
    </row>
    <row r="93" spans="1:10" hidden="1" x14ac:dyDescent="0.25">
      <c r="A93" s="18" t="s">
        <v>78</v>
      </c>
      <c r="B93" s="19" t="s">
        <v>79</v>
      </c>
      <c r="C93" s="20"/>
      <c r="D93" s="20">
        <v>635888.82999999996</v>
      </c>
      <c r="E93" s="21"/>
      <c r="F93" s="21">
        <f t="shared" si="4"/>
        <v>0</v>
      </c>
      <c r="G93" s="21">
        <f t="shared" si="4"/>
        <v>0</v>
      </c>
      <c r="H93" s="21">
        <f t="shared" si="3"/>
        <v>0</v>
      </c>
      <c r="I93" s="22"/>
      <c r="J93" s="23">
        <v>303159.71999999997</v>
      </c>
    </row>
    <row r="94" spans="1:10" hidden="1" x14ac:dyDescent="0.25">
      <c r="A94" s="18" t="s">
        <v>80</v>
      </c>
      <c r="B94" s="19" t="s">
        <v>81</v>
      </c>
      <c r="C94" s="20"/>
      <c r="D94" s="20">
        <v>409410.69</v>
      </c>
      <c r="E94" s="21"/>
      <c r="F94" s="21">
        <f t="shared" si="4"/>
        <v>0</v>
      </c>
      <c r="G94" s="21">
        <f t="shared" si="4"/>
        <v>0</v>
      </c>
      <c r="H94" s="21">
        <f t="shared" si="3"/>
        <v>0</v>
      </c>
      <c r="I94" s="22">
        <v>0</v>
      </c>
      <c r="J94" s="23">
        <v>0</v>
      </c>
    </row>
    <row r="95" spans="1:10" x14ac:dyDescent="0.25">
      <c r="A95" s="18" t="s">
        <v>152</v>
      </c>
      <c r="B95" s="19" t="s">
        <v>153</v>
      </c>
      <c r="C95" s="20">
        <v>486000</v>
      </c>
      <c r="D95" s="20">
        <v>486000</v>
      </c>
      <c r="E95" s="21">
        <v>500000</v>
      </c>
      <c r="F95" s="21">
        <f t="shared" si="4"/>
        <v>486000</v>
      </c>
      <c r="G95" s="21">
        <f t="shared" si="4"/>
        <v>486000</v>
      </c>
      <c r="H95" s="21">
        <f t="shared" si="3"/>
        <v>486000</v>
      </c>
      <c r="I95" s="22">
        <v>486000</v>
      </c>
      <c r="J95" s="23">
        <v>486000</v>
      </c>
    </row>
    <row r="96" spans="1:10" hidden="1" x14ac:dyDescent="0.25">
      <c r="A96" s="18" t="s">
        <v>98</v>
      </c>
      <c r="B96" s="19" t="s">
        <v>99</v>
      </c>
      <c r="C96" s="20">
        <v>0</v>
      </c>
      <c r="D96" s="20">
        <v>135135</v>
      </c>
      <c r="E96" s="21"/>
      <c r="F96" s="21">
        <f t="shared" si="4"/>
        <v>0</v>
      </c>
      <c r="G96" s="21">
        <f t="shared" si="4"/>
        <v>0</v>
      </c>
      <c r="H96" s="21">
        <f t="shared" si="3"/>
        <v>0</v>
      </c>
      <c r="I96" s="22">
        <v>0</v>
      </c>
      <c r="J96" s="23">
        <v>0</v>
      </c>
    </row>
    <row r="97" spans="1:10" hidden="1" x14ac:dyDescent="0.25">
      <c r="A97" s="18" t="s">
        <v>102</v>
      </c>
      <c r="B97" s="19" t="s">
        <v>103</v>
      </c>
      <c r="C97" s="20">
        <v>0</v>
      </c>
      <c r="D97" s="20">
        <v>260000</v>
      </c>
      <c r="E97" s="21"/>
      <c r="F97" s="21">
        <f t="shared" si="4"/>
        <v>0</v>
      </c>
      <c r="G97" s="21">
        <f t="shared" si="4"/>
        <v>0</v>
      </c>
      <c r="H97" s="21">
        <f t="shared" si="3"/>
        <v>0</v>
      </c>
      <c r="I97" s="22">
        <v>0</v>
      </c>
      <c r="J97" s="23">
        <v>0</v>
      </c>
    </row>
    <row r="98" spans="1:10" hidden="1" x14ac:dyDescent="0.25">
      <c r="A98" s="18" t="s">
        <v>104</v>
      </c>
      <c r="B98" s="19" t="s">
        <v>105</v>
      </c>
      <c r="C98" s="20">
        <v>0</v>
      </c>
      <c r="D98" s="20">
        <v>1248.01</v>
      </c>
      <c r="E98" s="21"/>
      <c r="F98" s="21">
        <f t="shared" si="4"/>
        <v>0</v>
      </c>
      <c r="G98" s="21">
        <f t="shared" si="4"/>
        <v>0</v>
      </c>
      <c r="H98" s="21">
        <f t="shared" si="3"/>
        <v>0</v>
      </c>
      <c r="I98" s="22">
        <v>0</v>
      </c>
      <c r="J98" s="23">
        <v>0</v>
      </c>
    </row>
    <row r="99" spans="1:10" hidden="1" x14ac:dyDescent="0.25">
      <c r="A99" s="18" t="s">
        <v>108</v>
      </c>
      <c r="B99" s="19" t="s">
        <v>109</v>
      </c>
      <c r="C99" s="20"/>
      <c r="D99" s="20">
        <v>1263444.1599999999</v>
      </c>
      <c r="E99" s="21"/>
      <c r="F99" s="21">
        <f t="shared" si="4"/>
        <v>0</v>
      </c>
      <c r="G99" s="21">
        <f t="shared" si="4"/>
        <v>0</v>
      </c>
      <c r="H99" s="21">
        <f t="shared" si="3"/>
        <v>0</v>
      </c>
      <c r="I99" s="22"/>
      <c r="J99" s="23">
        <v>395351.2</v>
      </c>
    </row>
    <row r="100" spans="1:10" x14ac:dyDescent="0.25">
      <c r="A100" s="18" t="s">
        <v>154</v>
      </c>
      <c r="B100" s="19" t="s">
        <v>155</v>
      </c>
      <c r="C100" s="20">
        <f>7757.15+D105</f>
        <v>18157.150000000001</v>
      </c>
      <c r="D100" s="20">
        <v>7757.15</v>
      </c>
      <c r="E100" s="21">
        <v>15000</v>
      </c>
      <c r="F100" s="21">
        <f t="shared" si="4"/>
        <v>11252</v>
      </c>
      <c r="G100" s="21">
        <f t="shared" si="4"/>
        <v>11252</v>
      </c>
      <c r="H100" s="21">
        <f t="shared" si="3"/>
        <v>11252</v>
      </c>
      <c r="I100" s="22">
        <f>6612+J105</f>
        <v>11252</v>
      </c>
      <c r="J100" s="23">
        <v>6612</v>
      </c>
    </row>
    <row r="101" spans="1:10" hidden="1" x14ac:dyDescent="0.25">
      <c r="A101" s="18" t="s">
        <v>112</v>
      </c>
      <c r="B101" s="19" t="s">
        <v>113</v>
      </c>
      <c r="C101" s="20">
        <v>0</v>
      </c>
      <c r="D101" s="20">
        <v>62400</v>
      </c>
      <c r="E101" s="21"/>
      <c r="F101" s="21">
        <f t="shared" si="4"/>
        <v>0</v>
      </c>
      <c r="G101" s="21">
        <f t="shared" si="4"/>
        <v>0</v>
      </c>
      <c r="H101" s="21">
        <f t="shared" si="3"/>
        <v>0</v>
      </c>
      <c r="I101" s="22">
        <v>0</v>
      </c>
      <c r="J101" s="23">
        <v>0</v>
      </c>
    </row>
    <row r="102" spans="1:10" hidden="1" x14ac:dyDescent="0.25">
      <c r="A102" s="18" t="s">
        <v>138</v>
      </c>
      <c r="B102" s="19" t="s">
        <v>139</v>
      </c>
      <c r="C102" s="24">
        <v>0</v>
      </c>
      <c r="D102" s="20">
        <v>62400</v>
      </c>
      <c r="E102" s="21"/>
      <c r="F102" s="21">
        <f t="shared" si="4"/>
        <v>0</v>
      </c>
      <c r="G102" s="21">
        <f t="shared" si="4"/>
        <v>0</v>
      </c>
      <c r="H102" s="21">
        <f t="shared" si="3"/>
        <v>0</v>
      </c>
      <c r="I102" s="22"/>
      <c r="J102" s="23">
        <v>17400</v>
      </c>
    </row>
    <row r="103" spans="1:10" ht="15.75" thickBot="1" x14ac:dyDescent="0.3">
      <c r="A103" s="26" t="s">
        <v>156</v>
      </c>
      <c r="B103" s="27" t="s">
        <v>157</v>
      </c>
      <c r="C103" s="28">
        <v>19694000</v>
      </c>
      <c r="D103" s="28">
        <v>19694000</v>
      </c>
      <c r="E103" s="29">
        <v>4000000</v>
      </c>
      <c r="F103" s="29">
        <f t="shared" si="4"/>
        <v>3462821.1</v>
      </c>
      <c r="G103" s="29">
        <f t="shared" si="4"/>
        <v>3462821.1</v>
      </c>
      <c r="H103" s="29">
        <f t="shared" si="3"/>
        <v>3462821.1</v>
      </c>
      <c r="I103" s="30">
        <v>3462821.1</v>
      </c>
      <c r="J103" s="23">
        <v>3462821.1</v>
      </c>
    </row>
    <row r="104" spans="1:10" hidden="1" x14ac:dyDescent="0.25">
      <c r="A104" s="31" t="s">
        <v>80</v>
      </c>
      <c r="B104" s="19" t="s">
        <v>81</v>
      </c>
      <c r="C104" s="20">
        <v>0</v>
      </c>
      <c r="D104" s="20">
        <v>13000</v>
      </c>
      <c r="E104" s="21"/>
      <c r="F104" s="21">
        <f t="shared" ref="F104:G112" si="5">H104</f>
        <v>0</v>
      </c>
      <c r="G104" s="21">
        <f t="shared" si="5"/>
        <v>0</v>
      </c>
      <c r="H104" s="21">
        <f t="shared" si="3"/>
        <v>0</v>
      </c>
      <c r="I104" s="21">
        <v>0</v>
      </c>
      <c r="J104" s="20">
        <v>0</v>
      </c>
    </row>
    <row r="105" spans="1:10" hidden="1" x14ac:dyDescent="0.25">
      <c r="A105" s="31" t="s">
        <v>154</v>
      </c>
      <c r="B105" s="19" t="s">
        <v>155</v>
      </c>
      <c r="C105" s="20">
        <v>0</v>
      </c>
      <c r="D105" s="20">
        <v>10400</v>
      </c>
      <c r="E105" s="21"/>
      <c r="F105" s="21">
        <f t="shared" si="5"/>
        <v>0</v>
      </c>
      <c r="G105" s="21">
        <f t="shared" si="5"/>
        <v>0</v>
      </c>
      <c r="H105" s="21">
        <f t="shared" si="3"/>
        <v>0</v>
      </c>
      <c r="I105" s="21"/>
      <c r="J105" s="20">
        <v>4640</v>
      </c>
    </row>
    <row r="106" spans="1:10" hidden="1" x14ac:dyDescent="0.25">
      <c r="A106" s="31" t="s">
        <v>102</v>
      </c>
      <c r="B106" s="19" t="s">
        <v>103</v>
      </c>
      <c r="C106" s="20">
        <v>0</v>
      </c>
      <c r="D106" s="20">
        <v>233898.38</v>
      </c>
      <c r="E106" s="21"/>
      <c r="F106" s="21">
        <f t="shared" si="5"/>
        <v>0</v>
      </c>
      <c r="G106" s="21">
        <f t="shared" si="5"/>
        <v>0</v>
      </c>
      <c r="H106" s="21">
        <f t="shared" si="3"/>
        <v>0</v>
      </c>
      <c r="I106" s="21">
        <v>0</v>
      </c>
      <c r="J106" s="20">
        <v>0</v>
      </c>
    </row>
    <row r="107" spans="1:10" hidden="1" x14ac:dyDescent="0.25">
      <c r="A107" s="31" t="s">
        <v>138</v>
      </c>
      <c r="B107" s="19" t="s">
        <v>139</v>
      </c>
      <c r="C107" s="24" t="s">
        <v>158</v>
      </c>
      <c r="D107" s="20">
        <v>13520</v>
      </c>
      <c r="E107" s="21"/>
      <c r="F107" s="21">
        <f t="shared" si="5"/>
        <v>0</v>
      </c>
      <c r="G107" s="21">
        <f t="shared" si="5"/>
        <v>0</v>
      </c>
      <c r="H107" s="21">
        <f t="shared" si="3"/>
        <v>0</v>
      </c>
      <c r="I107" s="21">
        <v>0</v>
      </c>
      <c r="J107" s="20">
        <v>0</v>
      </c>
    </row>
    <row r="108" spans="1:10" hidden="1" x14ac:dyDescent="0.25">
      <c r="A108" s="31" t="s">
        <v>58</v>
      </c>
      <c r="B108" s="19" t="s">
        <v>59</v>
      </c>
      <c r="C108" s="20">
        <v>0</v>
      </c>
      <c r="D108" s="20">
        <v>164235.54999999999</v>
      </c>
      <c r="E108" s="21"/>
      <c r="F108" s="21">
        <f t="shared" si="5"/>
        <v>0</v>
      </c>
      <c r="G108" s="21">
        <f t="shared" si="5"/>
        <v>0</v>
      </c>
      <c r="H108" s="21">
        <f t="shared" si="3"/>
        <v>0</v>
      </c>
      <c r="I108" s="21">
        <v>0</v>
      </c>
      <c r="J108" s="20">
        <v>0</v>
      </c>
    </row>
    <row r="109" spans="1:10" hidden="1" x14ac:dyDescent="0.25">
      <c r="A109" s="31" t="s">
        <v>31</v>
      </c>
      <c r="B109" s="19" t="s">
        <v>32</v>
      </c>
      <c r="C109" s="20">
        <v>0</v>
      </c>
      <c r="D109" s="20">
        <v>67238.05</v>
      </c>
      <c r="E109" s="21"/>
      <c r="F109" s="21">
        <f t="shared" si="5"/>
        <v>0</v>
      </c>
      <c r="G109" s="21">
        <f t="shared" si="5"/>
        <v>0</v>
      </c>
      <c r="H109" s="21">
        <f t="shared" si="3"/>
        <v>0</v>
      </c>
      <c r="I109" s="21">
        <v>0</v>
      </c>
      <c r="J109" s="20">
        <v>0</v>
      </c>
    </row>
    <row r="110" spans="1:10" hidden="1" x14ac:dyDescent="0.25">
      <c r="A110" s="31" t="s">
        <v>34</v>
      </c>
      <c r="B110" s="19" t="s">
        <v>35</v>
      </c>
      <c r="C110" s="20">
        <v>0</v>
      </c>
      <c r="D110" s="20">
        <v>104000</v>
      </c>
      <c r="E110" s="21"/>
      <c r="F110" s="21">
        <f t="shared" si="5"/>
        <v>0</v>
      </c>
      <c r="G110" s="21">
        <f t="shared" si="5"/>
        <v>0</v>
      </c>
      <c r="H110" s="21">
        <f t="shared" si="3"/>
        <v>0</v>
      </c>
      <c r="I110" s="21">
        <v>0</v>
      </c>
      <c r="J110" s="20">
        <v>0</v>
      </c>
    </row>
    <row r="111" spans="1:10" hidden="1" x14ac:dyDescent="0.25">
      <c r="A111" s="31" t="s">
        <v>124</v>
      </c>
      <c r="B111" s="19" t="s">
        <v>125</v>
      </c>
      <c r="C111" s="20">
        <v>0</v>
      </c>
      <c r="D111" s="20">
        <v>836112.01</v>
      </c>
      <c r="E111" s="21"/>
      <c r="F111" s="21">
        <f t="shared" si="5"/>
        <v>0</v>
      </c>
      <c r="G111" s="21">
        <f t="shared" si="5"/>
        <v>0</v>
      </c>
      <c r="H111" s="21">
        <f t="shared" si="3"/>
        <v>0</v>
      </c>
      <c r="I111" s="21">
        <v>0</v>
      </c>
      <c r="J111" s="20">
        <v>0</v>
      </c>
    </row>
    <row r="112" spans="1:10" hidden="1" x14ac:dyDescent="0.25">
      <c r="A112" s="31" t="s">
        <v>136</v>
      </c>
      <c r="B112" s="19" t="s">
        <v>137</v>
      </c>
      <c r="C112" s="20">
        <v>0</v>
      </c>
      <c r="D112" s="20">
        <v>31200</v>
      </c>
      <c r="E112" s="21"/>
      <c r="F112" s="21">
        <f t="shared" si="5"/>
        <v>0</v>
      </c>
      <c r="G112" s="21">
        <f t="shared" si="5"/>
        <v>0</v>
      </c>
      <c r="H112" s="21">
        <f t="shared" si="3"/>
        <v>0</v>
      </c>
      <c r="I112" s="21">
        <v>0</v>
      </c>
      <c r="J112" s="20">
        <v>0</v>
      </c>
    </row>
    <row r="113" hidden="1" x14ac:dyDescent="0.25"/>
    <row r="114" hidden="1" x14ac:dyDescent="0.25"/>
    <row r="115" hidden="1" x14ac:dyDescent="0.25"/>
    <row r="116" hidden="1" x14ac:dyDescent="0.25"/>
    <row r="130" spans="1:4" x14ac:dyDescent="0.25">
      <c r="A130" s="35">
        <v>107454948</v>
      </c>
      <c r="B130" s="36"/>
      <c r="C130" s="34"/>
      <c r="D130" s="34"/>
    </row>
    <row r="131" spans="1:4" x14ac:dyDescent="0.25">
      <c r="A131" s="35">
        <f>A130/12</f>
        <v>8954579</v>
      </c>
      <c r="B131" s="36"/>
      <c r="C131" s="34"/>
      <c r="D131" s="34"/>
    </row>
    <row r="132" spans="1:4" x14ac:dyDescent="0.25">
      <c r="A132" s="35">
        <f>A131*3</f>
        <v>26863737</v>
      </c>
      <c r="B132" s="36"/>
      <c r="C132" s="34"/>
      <c r="D132" s="34"/>
    </row>
    <row r="133" spans="1:4" x14ac:dyDescent="0.25">
      <c r="A133" s="35"/>
      <c r="B133" s="36">
        <f>A132*3</f>
        <v>80591211</v>
      </c>
      <c r="C133" s="34"/>
      <c r="D133" s="34"/>
    </row>
    <row r="134" spans="1:4" x14ac:dyDescent="0.25">
      <c r="A134" s="35"/>
      <c r="B134" s="36">
        <f>A130-B133</f>
        <v>26863737</v>
      </c>
      <c r="C134" s="34"/>
      <c r="D134" s="34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2024-05-03T16:15:47Z</dcterms:created>
  <dcterms:modified xsi:type="dcterms:W3CDTF">2024-05-03T16:16:33Z</dcterms:modified>
</cp:coreProperties>
</file>