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06_Contabilidad\9 SIRET\4to INFORME TRIMESTRAL 2024\"/>
    </mc:Choice>
  </mc:AlternateContent>
  <xr:revisionPtr revIDLastSave="0" documentId="13_ncr:1_{18831B07-EA5A-4681-9558-21069CADE680}" xr6:coauthVersionLast="47" xr6:coauthVersionMax="47" xr10:uidLastSave="{00000000-0000-0000-0000-000000000000}"/>
  <bookViews>
    <workbookView xWindow="-120" yWindow="-120" windowWidth="38640" windowHeight="21120" activeTab="5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6" l="1"/>
  <c r="E35" i="6"/>
  <c r="D13" i="10"/>
  <c r="G13" i="10" s="1"/>
  <c r="D11" i="10"/>
  <c r="D10" i="10"/>
  <c r="B12" i="10"/>
  <c r="C12" i="10"/>
  <c r="E12" i="10"/>
  <c r="F12" i="10"/>
  <c r="G11" i="10"/>
  <c r="D13" i="9"/>
  <c r="G13" i="9" s="1"/>
  <c r="D10" i="8"/>
  <c r="G10" i="8" s="1"/>
  <c r="D12" i="10" l="1"/>
  <c r="D157" i="7"/>
  <c r="D156" i="7"/>
  <c r="D155" i="7"/>
  <c r="D154" i="7"/>
  <c r="D153" i="7"/>
  <c r="D152" i="7"/>
  <c r="D151" i="7"/>
  <c r="D149" i="7"/>
  <c r="D148" i="7"/>
  <c r="D147" i="7"/>
  <c r="D145" i="7"/>
  <c r="D144" i="7"/>
  <c r="D143" i="7"/>
  <c r="D142" i="7"/>
  <c r="D141" i="7"/>
  <c r="D140" i="7"/>
  <c r="D139" i="7"/>
  <c r="D138" i="7"/>
  <c r="D136" i="7"/>
  <c r="D135" i="7"/>
  <c r="D134" i="7"/>
  <c r="D132" i="7"/>
  <c r="D131" i="7"/>
  <c r="D130" i="7"/>
  <c r="D129" i="7"/>
  <c r="D128" i="7"/>
  <c r="D127" i="7"/>
  <c r="D126" i="7"/>
  <c r="D125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D102" i="7"/>
  <c r="D101" i="7"/>
  <c r="D100" i="7"/>
  <c r="D99" i="7"/>
  <c r="D98" i="7"/>
  <c r="D97" i="7"/>
  <c r="D96" i="7"/>
  <c r="D95" i="7"/>
  <c r="D94" i="7"/>
  <c r="D92" i="7"/>
  <c r="D91" i="7"/>
  <c r="D90" i="7"/>
  <c r="D89" i="7"/>
  <c r="D88" i="7"/>
  <c r="D87" i="7"/>
  <c r="D86" i="7"/>
  <c r="D82" i="7"/>
  <c r="D81" i="7"/>
  <c r="D80" i="7"/>
  <c r="D79" i="7"/>
  <c r="D78" i="7"/>
  <c r="D77" i="7"/>
  <c r="D76" i="7"/>
  <c r="D74" i="7"/>
  <c r="D73" i="7"/>
  <c r="D72" i="7"/>
  <c r="D70" i="7"/>
  <c r="D69" i="7"/>
  <c r="D68" i="7"/>
  <c r="D67" i="7"/>
  <c r="D66" i="7"/>
  <c r="D65" i="7"/>
  <c r="D64" i="7"/>
  <c r="D63" i="7"/>
  <c r="D61" i="7"/>
  <c r="D60" i="7"/>
  <c r="D59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9" i="7"/>
  <c r="D17" i="7"/>
  <c r="D16" i="7"/>
  <c r="D15" i="7"/>
  <c r="D14" i="7"/>
  <c r="D13" i="7"/>
  <c r="D12" i="7"/>
  <c r="D11" i="7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B30" i="20" s="1"/>
  <c r="G6" i="20"/>
  <c r="F6" i="20"/>
  <c r="E6" i="20"/>
  <c r="D6" i="20"/>
  <c r="C6" i="20"/>
  <c r="B6" i="20"/>
  <c r="A2" i="20"/>
  <c r="G7" i="19"/>
  <c r="F7" i="19"/>
  <c r="E7" i="19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F29" i="19" l="1"/>
  <c r="G29" i="19"/>
  <c r="C30" i="20"/>
  <c r="D30" i="20"/>
  <c r="E29" i="19"/>
  <c r="G28" i="22"/>
  <c r="E28" i="22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E9" i="10"/>
  <c r="C9" i="10"/>
  <c r="D9" i="10" l="1"/>
  <c r="F9" i="10"/>
  <c r="B9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 s="1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28" i="6"/>
  <c r="E16" i="6"/>
  <c r="D75" i="6"/>
  <c r="D67" i="6"/>
  <c r="D59" i="6"/>
  <c r="D54" i="6"/>
  <c r="D45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D41" i="6" l="1"/>
  <c r="C65" i="6"/>
  <c r="G75" i="6"/>
  <c r="C41" i="6"/>
  <c r="C70" i="6" s="1"/>
  <c r="E47" i="2"/>
  <c r="E59" i="2" s="1"/>
  <c r="G28" i="6"/>
  <c r="F29" i="8"/>
  <c r="C9" i="9"/>
  <c r="E29" i="8"/>
  <c r="G146" i="7"/>
  <c r="G71" i="7"/>
  <c r="G28" i="7"/>
  <c r="C9" i="7"/>
  <c r="F47" i="2"/>
  <c r="F59" i="2" s="1"/>
  <c r="F81" i="2" s="1"/>
  <c r="E79" i="2"/>
  <c r="K20" i="4"/>
  <c r="E20" i="4"/>
  <c r="I20" i="4"/>
  <c r="C43" i="9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F70" i="6"/>
  <c r="G45" i="6"/>
  <c r="G65" i="6" s="1"/>
  <c r="G16" i="6"/>
  <c r="G37" i="6"/>
  <c r="E81" i="2" l="1"/>
  <c r="D70" i="6"/>
  <c r="G41" i="6"/>
  <c r="G70" i="6" s="1"/>
  <c r="C77" i="9"/>
  <c r="G77" i="9"/>
  <c r="E77" i="9"/>
  <c r="D77" i="9"/>
  <c r="G9" i="7"/>
  <c r="C159" i="7"/>
  <c r="B77" i="9"/>
  <c r="F77" i="9"/>
  <c r="D159" i="7"/>
  <c r="G84" i="7"/>
  <c r="G42" i="6" l="1"/>
  <c r="G159" i="7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22" i="10"/>
  <c r="G14" i="10"/>
  <c r="G12" i="10" s="1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28" i="10"/>
  <c r="G9" i="10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<sst xmlns="http://schemas.openxmlformats.org/spreadsheetml/2006/main" count="1019" uniqueCount="609">
  <si>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</si>
  <si>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</si>
  <si>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</si>
  <si>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</si>
  <si>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</si>
  <si>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</si>
  <si>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</si>
  <si>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</si>
  <si>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</si>
  <si>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</si>
  <si>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</si>
  <si>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</si>
  <si>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</si>
  <si>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</si>
  <si>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</si>
  <si>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</si>
  <si>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</si>
  <si>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</si>
  <si>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</si>
  <si>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</si>
  <si>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</si>
  <si>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</si>
  <si>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</si>
  <si>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</si>
  <si>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</si>
  <si>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</si>
  <si>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</si>
  <si>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</si>
  <si>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</si>
  <si>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</si>
  <si>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</si>
  <si>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</si>
  <si>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</si>
  <si>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</si>
  <si>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</si>
  <si>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</si>
  <si>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</si>
  <si>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</si>
  <si>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</si>
  <si>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</si>
  <si>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</si>
  <si>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</si>
  <si>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</si>
  <si>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</si>
  <si>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</si>
  <si>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</si>
  <si>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</si>
  <si>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</si>
  <si>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</si>
  <si>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</si>
  <si>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</si>
  <si>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</si>
  <si>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</si>
  <si>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</si>
  <si>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</si>
  <si>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</si>
  <si>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</si>
  <si>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</si>
  <si>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</si>
  <si>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</si>
  <si>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</si>
  <si>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</si>
  <si>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</si>
  <si>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</si>
  <si>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</si>
  <si>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</si>
  <si>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</si>
  <si>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</si>
  <si>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</si>
  <si>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</si>
  <si>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</si>
  <si>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</si>
  <si>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</si>
  <si>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</si>
  <si>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</si>
  <si>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</si>
  <si>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</si>
  <si>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</si>
  <si>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</si>
  <si>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</si>
  <si>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</si>
  <si>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</si>
  <si>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</si>
  <si>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</si>
  <si>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</si>
  <si>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</si>
  <si>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</si>
  <si>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</si>
  <si>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</si>
  <si>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</si>
  <si>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</si>
  <si>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</si>
  <si>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</si>
  <si>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</si>
  <si>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</si>
  <si>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</si>
  <si>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</si>
  <si>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</si>
  <si>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</si>
  <si>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</si>
  <si>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</si>
  <si>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</si>
  <si>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</si>
  <si>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</si>
  <si>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</si>
  <si>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</si>
  <si>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</si>
  <si>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</si>
  <si>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</si>
  <si>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</si>
  <si>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</si>
  <si>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</si>
  <si>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</si>
  <si>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</si>
  <si>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</si>
  <si>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</si>
  <si>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</si>
  <si>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</si>
  <si>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</si>
  <si>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</si>
  <si>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</si>
  <si>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</si>
  <si>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</si>
  <si>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</si>
  <si>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</si>
  <si>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</si>
  <si>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</si>
  <si>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</si>
  <si>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</si>
  <si>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</si>
  <si>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</si>
  <si>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</si>
  <si>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</si>
  <si>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</si>
  <si>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</si>
  <si>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</si>
  <si>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</si>
  <si>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</si>
  <si>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</si>
  <si>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</si>
  <si>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</si>
  <si>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</si>
  <si>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</si>
  <si>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</si>
  <si>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</si>
  <si>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</si>
  <si>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</si>
  <si>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</si>
  <si>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</si>
  <si>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</si>
  <si>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</si>
  <si>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</si>
  <si>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</si>
  <si>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</si>
  <si>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</si>
  <si>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</si>
  <si>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</si>
  <si>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</si>
  <si>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</si>
  <si>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</si>
  <si>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</si>
  <si>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</si>
  <si>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</si>
  <si>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</si>
  <si>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</si>
  <si>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</si>
  <si>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</si>
  <si>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</si>
  <si>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</si>
  <si>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</si>
  <si>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</si>
  <si>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</si>
  <si>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</si>
  <si>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</si>
  <si>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</si>
  <si>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</si>
  <si>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</si>
  <si>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</si>
  <si>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</si>
  <si>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</si>
  <si>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</si>
  <si>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</si>
  <si>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</si>
  <si>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</si>
  <si>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</si>
  <si>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</si>
  <si>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</si>
  <si>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</si>
  <si>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</si>
  <si>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</si>
  <si>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</si>
  <si>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</si>
  <si>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</si>
  <si>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</si>
  <si>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</si>
  <si>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</si>
  <si>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</si>
  <si>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</si>
  <si>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</si>
  <si>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</si>
  <si>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</si>
  <si>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</si>
  <si>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</si>
  <si>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</si>
  <si>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</si>
  <si>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</si>
  <si>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</si>
  <si>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</si>
  <si>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</si>
  <si>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</si>
  <si>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</si>
  <si>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</si>
  <si>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</si>
  <si>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</si>
  <si>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</si>
  <si>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</si>
  <si>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</si>
  <si>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</si>
  <si>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</si>
  <si>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</si>
  <si>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</si>
  <si>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</si>
  <si>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</si>
  <si>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</si>
  <si>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</si>
  <si>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</si>
  <si>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</si>
  <si>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</si>
  <si>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</si>
  <si>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</si>
  <si>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</si>
  <si>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</si>
  <si>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</si>
  <si>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</si>
  <si>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</si>
  <si>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</si>
  <si>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</si>
  <si>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</si>
  <si>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</si>
  <si>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</si>
  <si>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</si>
  <si>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</si>
  <si>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</si>
  <si>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</si>
  <si>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</si>
  <si>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</si>
  <si>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</si>
  <si>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</si>
  <si>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</si>
  <si>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</si>
  <si>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</si>
  <si>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</si>
  <si>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</si>
  <si>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</si>
  <si>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</si>
  <si>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</si>
  <si>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</si>
  <si>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</si>
  <si>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</si>
  <si>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</si>
  <si>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</si>
  <si>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</si>
  <si>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</si>
  <si>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</si>
  <si>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</si>
  <si>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</si>
  <si>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</si>
  <si>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</si>
  <si>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</si>
  <si>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</si>
  <si>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</si>
  <si>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</si>
  <si>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</si>
  <si>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</si>
  <si>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</si>
  <si>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</si>
  <si>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</si>
  <si>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</si>
  <si>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</si>
  <si>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</si>
  <si>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</si>
  <si>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</si>
  <si>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</si>
  <si>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</si>
  <si>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</si>
  <si>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</si>
  <si>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</si>
  <si>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</si>
  <si>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</si>
  <si>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</si>
  <si>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</si>
  <si>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</si>
  <si>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</si>
  <si>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</si>
  <si>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</si>
  <si>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</si>
  <si>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</si>
  <si>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</si>
  <si>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</si>
  <si>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</si>
  <si>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</si>
  <si>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</si>
  <si>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</si>
  <si>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</si>
  <si>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</si>
  <si>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</si>
  <si>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</si>
  <si>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</si>
  <si>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</si>
  <si>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</si>
  <si>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</si>
  <si>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</si>
  <si>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</si>
  <si>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</si>
  <si>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</si>
  <si>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</si>
  <si>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</si>
  <si>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</si>
  <si>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</si>
  <si>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</si>
  <si>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</si>
  <si>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</si>
  <si>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</si>
  <si>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</si>
  <si>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</si>
  <si>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</si>
  <si>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</si>
  <si>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</si>
  <si>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</si>
  <si>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</si>
  <si>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</si>
  <si>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</si>
  <si>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</si>
  <si>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</si>
  <si>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</si>
  <si>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</si>
  <si>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</si>
  <si>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</si>
  <si>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</si>
  <si>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</si>
  <si>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</si>
  <si>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</si>
  <si>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</si>
  <si>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</si>
  <si>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</si>
  <si>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</si>
  <si>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</si>
  <si>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</si>
  <si>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</si>
  <si>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</si>
  <si>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</si>
  <si>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</si>
  <si>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</si>
  <si>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</si>
  <si>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</si>
  <si>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</si>
  <si>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</si>
  <si>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</si>
  <si>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</si>
  <si>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</si>
  <si>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</si>
  <si>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</si>
  <si>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</si>
  <si>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</si>
  <si>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</si>
  <si>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</si>
  <si>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</si>
  <si>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</si>
  <si>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</si>
  <si>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</si>
  <si>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</si>
  <si>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</si>
  <si>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</si>
  <si>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</si>
  <si>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</si>
  <si>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</si>
  <si>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</si>
  <si>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</si>
  <si>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</si>
  <si>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</si>
  <si>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</si>
  <si>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</si>
  <si>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</si>
  <si>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</si>
  <si>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</si>
  <si>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</si>
  <si>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</si>
  <si>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</si>
  <si>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</si>
  <si>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</si>
  <si>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</si>
  <si>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</si>
  <si>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</si>
  <si>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</si>
  <si>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</si>
  <si>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</si>
  <si>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</si>
  <si>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</si>
  <si>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</si>
  <si>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</si>
  <si>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</si>
  <si>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</si>
  <si>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</si>
  <si>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</si>
  <si>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</si>
  <si>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</si>
  <si>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</si>
  <si>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</si>
  <si>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</si>
  <si>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</si>
  <si>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</si>
  <si>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</si>
  <si>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</si>
  <si>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</si>
  <si>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</si>
  <si>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</si>
  <si>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</si>
  <si>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</si>
  <si>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</si>
  <si>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</si>
  <si>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</si>
  <si>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</si>
  <si>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</si>
  <si>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</si>
  <si>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</si>
  <si>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</si>
  <si>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</si>
  <si>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</si>
  <si>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</si>
  <si>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</si>
  <si>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</si>
  <si>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</si>
  <si>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</si>
  <si>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</si>
  <si>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</si>
  <si>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</si>
  <si>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</si>
  <si>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</si>
  <si>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</si>
  <si>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</si>
  <si>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</si>
  <si>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</si>
  <si>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</si>
  <si>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</si>
  <si>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</si>
  <si>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</si>
  <si>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</si>
  <si>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</si>
  <si>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</si>
  <si>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</si>
  <si>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</si>
  <si>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</si>
  <si>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</si>
  <si>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</si>
  <si>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</si>
  <si>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</si>
  <si>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</si>
  <si>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</si>
  <si>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</si>
  <si>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</si>
  <si>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</si>
  <si>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</si>
  <si>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</si>
  <si>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</si>
  <si>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</si>
  <si>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</si>
  <si>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</si>
  <si>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</si>
  <si>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</si>
  <si>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</si>
  <si>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</si>
  <si>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</si>
  <si>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</si>
  <si>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</si>
  <si>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</si>
  <si>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</si>
  <si>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</si>
  <si>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</si>
  <si>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</si>
  <si>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</si>
  <si>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</si>
  <si>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</si>
  <si>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</si>
  <si>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</si>
  <si>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</si>
  <si>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</si>
  <si>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</si>
  <si>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</si>
  <si>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</si>
  <si>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</si>
  <si>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</si>
  <si>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</si>
  <si>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</si>
  <si>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</si>
  <si>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</si>
  <si>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</si>
  <si>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</si>
  <si>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</si>
  <si>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</si>
  <si>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</si>
  <si>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</si>
  <si>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</si>
  <si>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</si>
  <si>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</si>
  <si>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</si>
  <si>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</si>
  <si>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</si>
  <si>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</si>
  <si>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</si>
  <si>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</si>
  <si>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</si>
  <si>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</si>
  <si>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</si>
  <si>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</si>
  <si>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</si>
  <si>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</si>
  <si>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</si>
  <si>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</si>
  <si>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</si>
  <si>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</si>
  <si>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</si>
  <si>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</si>
  <si>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</si>
  <si>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</si>
  <si>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</si>
  <si>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</si>
  <si>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</si>
  <si>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</si>
  <si>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</si>
  <si>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</si>
  <si>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</si>
  <si>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</si>
  <si>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</si>
  <si>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</si>
  <si>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</si>
  <si>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</si>
  <si>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</si>
  <si>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</si>
  <si>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</si>
  <si>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</si>
  <si>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</si>
  <si>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</si>
  <si>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</si>
  <si>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</si>
  <si>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</si>
  <si>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</si>
  <si>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</si>
  <si>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</si>
  <si>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</si>
  <si>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</si>
  <si>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</si>
  <si>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</si>
  <si>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</si>
  <si>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</si>
  <si>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</si>
  <si>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</si>
  <si>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</si>
  <si>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</si>
  <si>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</si>
  <si>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</si>
  <si>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</si>
  <si>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</si>
  <si>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</si>
  <si>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</si>
  <si>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</si>
  <si>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</si>
  <si>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</si>
  <si>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</si>
  <si>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</si>
  <si>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</si>
  <si>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</si>
  <si>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</si>
  <si>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</si>
  <si>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</si>
  <si>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</si>
  <si>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</si>
  <si>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</si>
  <si>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</si>
  <si>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</si>
  <si>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</si>
  <si>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</si>
  <si>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</si>
  <si>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</si>
  <si>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</si>
  <si>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</si>
  <si>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</si>
  <si>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</si>
  <si>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</si>
  <si>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</si>
  <si>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</si>
  <si>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</si>
  <si>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</si>
  <si>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INSTITUTO MUNICIPAL DE PLANEACION Y DESARROLLO DE APASEO EL GRANDE (a)</t>
  </si>
  <si>
    <t>Año en Cuestión
(2024) (c)</t>
  </si>
  <si>
    <t>2025 (d)</t>
  </si>
  <si>
    <t>2026 (d)</t>
  </si>
  <si>
    <t>2027 3 (d)</t>
  </si>
  <si>
    <t>2029 4 (d)</t>
  </si>
  <si>
    <t>2030 5 (d)</t>
  </si>
  <si>
    <t>Año en Cuestión
2024 (c)</t>
  </si>
  <si>
    <t>2025 1 (d)</t>
  </si>
  <si>
    <t>2026 2 (d)</t>
  </si>
  <si>
    <t>2028 4 (d)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</si>
  <si>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</si>
  <si>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</si>
  <si>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</si>
  <si>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 xml:space="preserve">NOTA: NO SE CUENTA CON ESTUDIOS ACTUARIALES </t>
  </si>
  <si>
    <t>Al 31 de Diciembre de 2023 y al 31 de diciembre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</si>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</sst>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6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1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B6" sqref="B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1" t="s">
        <v>0</v>
      </c>
      <c r="B1" s="162"/>
      <c r="C1" s="162"/>
      <c r="D1" s="162"/>
      <c r="E1" s="162"/>
      <c r="F1" s="163"/>
    </row>
    <row r="2" spans="1:6" ht="15" customHeight="1" x14ac:dyDescent="0.25">
      <c r="A2" s="110" t="s">
        <v>592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607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1345408.88</v>
      </c>
      <c r="C9" s="47">
        <f>SUM(C10:C16)</f>
        <v>793491.2</v>
      </c>
      <c r="D9" s="46" t="s">
        <v>10</v>
      </c>
      <c r="E9" s="47">
        <f>SUM(E10:E18)</f>
        <v>122298.63999999998</v>
      </c>
      <c r="F9" s="47">
        <f>SUM(F10:F18)</f>
        <v>112131.79999999999</v>
      </c>
    </row>
    <row r="10" spans="1:6" x14ac:dyDescent="0.25">
      <c r="A10" s="48" t="s">
        <v>11</v>
      </c>
      <c r="B10" s="47">
        <v>10000</v>
      </c>
      <c r="C10" s="47">
        <v>10000</v>
      </c>
      <c r="D10" s="48" t="s">
        <v>12</v>
      </c>
      <c r="E10" s="47">
        <v>47648.47</v>
      </c>
      <c r="F10" s="47">
        <v>65829.34</v>
      </c>
    </row>
    <row r="11" spans="1:6" x14ac:dyDescent="0.25">
      <c r="A11" s="48" t="s">
        <v>13</v>
      </c>
      <c r="B11" s="47">
        <v>1335408.8799999999</v>
      </c>
      <c r="C11" s="47">
        <v>783491.2</v>
      </c>
      <c r="D11" s="48" t="s">
        <v>14</v>
      </c>
      <c r="E11" s="47">
        <v>-0.12</v>
      </c>
      <c r="F11" s="47">
        <v>444.08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74650.289999999994</v>
      </c>
      <c r="F16" s="47">
        <v>45858.38</v>
      </c>
    </row>
    <row r="17" spans="1:6" x14ac:dyDescent="0.25">
      <c r="A17" s="46" t="s">
        <v>25</v>
      </c>
      <c r="B17" s="47">
        <f>SUM(B18:B24)</f>
        <v>371.18</v>
      </c>
      <c r="C17" s="47">
        <f>SUM(C18:C24)</f>
        <v>142.43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371.18</v>
      </c>
      <c r="C20" s="47">
        <v>142.43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1345780.0599999998</v>
      </c>
      <c r="C47" s="4">
        <f>C9+C17+C25+C31+C37+C38+C41</f>
        <v>793633.63</v>
      </c>
      <c r="D47" s="2" t="s">
        <v>84</v>
      </c>
      <c r="E47" s="4">
        <f>E9+E19+E23+E26+E27+E31+E38+E42</f>
        <v>122298.63999999998</v>
      </c>
      <c r="F47" s="4">
        <f>F9+F19+F23+F26+F27+F31+F38+F42</f>
        <v>112131.79999999999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366299.97</v>
      </c>
      <c r="C53" s="47">
        <v>315759.96000000002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45785.56</v>
      </c>
      <c r="C54" s="47">
        <v>29707.96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-181870.42</v>
      </c>
      <c r="C55" s="47">
        <v>-90939.82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122298.63999999998</v>
      </c>
      <c r="F59" s="4">
        <f>F47+F57</f>
        <v>112131.79999999999</v>
      </c>
    </row>
    <row r="60" spans="1:6" x14ac:dyDescent="0.25">
      <c r="A60" s="3" t="s">
        <v>104</v>
      </c>
      <c r="B60" s="4">
        <f>SUM(B50:B58)</f>
        <v>230215.10999999996</v>
      </c>
      <c r="C60" s="4">
        <f>SUM(C50:C58)</f>
        <v>254528.10000000003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1575995.1699999997</v>
      </c>
      <c r="C62" s="4">
        <f>SUM(C47+C60)</f>
        <v>1048161.73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1453696.53</v>
      </c>
      <c r="F68" s="47">
        <f>SUM(F69:F73)</f>
        <v>936029.93</v>
      </c>
    </row>
    <row r="69" spans="1:6" x14ac:dyDescent="0.25">
      <c r="A69" s="53"/>
      <c r="B69" s="45"/>
      <c r="C69" s="45"/>
      <c r="D69" s="46" t="s">
        <v>112</v>
      </c>
      <c r="E69" s="47">
        <v>511977.31</v>
      </c>
      <c r="F69" s="47">
        <v>0</v>
      </c>
    </row>
    <row r="70" spans="1:6" x14ac:dyDescent="0.25">
      <c r="A70" s="53"/>
      <c r="B70" s="45"/>
      <c r="C70" s="45"/>
      <c r="D70" s="46" t="s">
        <v>113</v>
      </c>
      <c r="E70" s="47">
        <v>941719.22</v>
      </c>
      <c r="F70" s="47">
        <v>936029.93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1453696.53</v>
      </c>
      <c r="F79" s="4">
        <f>F63+F68+F75</f>
        <v>936029.93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1575995.17</v>
      </c>
      <c r="F81" s="4">
        <f>F59+F79</f>
        <v>1048161.73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2 B32:C46 B47 B12:C19 B21:C30 B56:C62 E12:F15 E71:F81 E17:F68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D42" sqref="D4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447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448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449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575</v>
      </c>
      <c r="B6" s="7" t="s">
        <v>593</v>
      </c>
      <c r="C6" s="33" t="s">
        <v>594</v>
      </c>
      <c r="D6" s="33" t="s">
        <v>595</v>
      </c>
      <c r="E6" s="33" t="s">
        <v>596</v>
      </c>
      <c r="F6" s="33" t="s">
        <v>597</v>
      </c>
      <c r="G6" s="33" t="s">
        <v>598</v>
      </c>
    </row>
    <row r="7" spans="1:7" ht="15.75" customHeight="1" x14ac:dyDescent="0.25">
      <c r="A7" s="26" t="s">
        <v>559</v>
      </c>
      <c r="B7" s="119">
        <f>SUM(B8:B19)</f>
        <v>2392130.62</v>
      </c>
      <c r="C7" s="119">
        <f t="shared" ref="C7:G7" si="0">SUM(C8:C19)</f>
        <v>2487815.84</v>
      </c>
      <c r="D7" s="119">
        <f t="shared" si="0"/>
        <v>2587328.4700000002</v>
      </c>
      <c r="E7" s="119">
        <f t="shared" si="0"/>
        <v>2690821.61</v>
      </c>
      <c r="F7" s="119">
        <f t="shared" si="0"/>
        <v>2798454.48</v>
      </c>
      <c r="G7" s="119">
        <f t="shared" si="0"/>
        <v>2910392.66</v>
      </c>
    </row>
    <row r="8" spans="1:7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2392130.62</v>
      </c>
      <c r="C17" s="75">
        <v>2487815.84</v>
      </c>
      <c r="D17" s="75">
        <v>2587328.4700000002</v>
      </c>
      <c r="E17" s="75">
        <v>2690821.61</v>
      </c>
      <c r="F17" s="75">
        <v>2798454.48</v>
      </c>
      <c r="G17" s="75">
        <v>2910392.66</v>
      </c>
    </row>
    <row r="18" spans="1:7" x14ac:dyDescent="0.25">
      <c r="A18" s="58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574</v>
      </c>
      <c r="B20" s="75"/>
      <c r="C20" s="75"/>
      <c r="D20" s="75"/>
      <c r="E20" s="75"/>
      <c r="F20" s="75"/>
      <c r="G20" s="75"/>
    </row>
    <row r="21" spans="1:7" x14ac:dyDescent="0.25">
      <c r="A21" s="3" t="s">
        <v>567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574</v>
      </c>
      <c r="B27" s="76"/>
      <c r="C27" s="76"/>
      <c r="D27" s="76"/>
      <c r="E27" s="76"/>
      <c r="F27" s="76"/>
      <c r="G27" s="76"/>
    </row>
    <row r="28" spans="1:7" x14ac:dyDescent="0.25">
      <c r="A28" s="3" t="s">
        <v>571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574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573</v>
      </c>
      <c r="B31" s="119">
        <f>B21+B7+B28</f>
        <v>2392130.62</v>
      </c>
      <c r="C31" s="119">
        <f t="shared" ref="C31:G31" si="3">C21+C7+C28</f>
        <v>2487815.84</v>
      </c>
      <c r="D31" s="119">
        <f t="shared" si="3"/>
        <v>2587328.4700000002</v>
      </c>
      <c r="E31" s="119">
        <f t="shared" si="3"/>
        <v>2690821.61</v>
      </c>
      <c r="F31" s="119">
        <f t="shared" si="3"/>
        <v>2798454.48</v>
      </c>
      <c r="G31" s="119">
        <f t="shared" si="3"/>
        <v>2910392.66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I45" sqref="I4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466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467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449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575</v>
      </c>
      <c r="B6" s="7" t="s">
        <v>599</v>
      </c>
      <c r="C6" s="33" t="s">
        <v>600</v>
      </c>
      <c r="D6" s="33" t="s">
        <v>601</v>
      </c>
      <c r="E6" s="33" t="s">
        <v>596</v>
      </c>
      <c r="F6" s="33" t="s">
        <v>602</v>
      </c>
      <c r="G6" s="33" t="s">
        <v>558</v>
      </c>
    </row>
    <row r="7" spans="1:7" ht="15.75" customHeight="1" x14ac:dyDescent="0.25">
      <c r="A7" s="26" t="s">
        <v>469</v>
      </c>
      <c r="B7" s="119">
        <f t="shared" ref="B7:G7" si="0">SUM(B8:B16)</f>
        <v>2392130.62</v>
      </c>
      <c r="C7" s="119">
        <f t="shared" si="0"/>
        <v>2487815.8400000003</v>
      </c>
      <c r="D7" s="119">
        <f t="shared" si="0"/>
        <v>2587328.4759999998</v>
      </c>
      <c r="E7" s="119">
        <f t="shared" si="0"/>
        <v>2690821.6220000004</v>
      </c>
      <c r="F7" s="119">
        <f t="shared" si="0"/>
        <v>2798454.4849999999</v>
      </c>
      <c r="G7" s="119">
        <f t="shared" si="0"/>
        <v>2910392.6639999994</v>
      </c>
    </row>
    <row r="8" spans="1:7" x14ac:dyDescent="0.25">
      <c r="A8" s="58" t="s">
        <v>576</v>
      </c>
      <c r="B8" s="75">
        <v>1826779.76</v>
      </c>
      <c r="C8" s="75">
        <v>1899850.95</v>
      </c>
      <c r="D8" s="75">
        <v>1975844.99</v>
      </c>
      <c r="E8" s="75">
        <v>2054878.79</v>
      </c>
      <c r="F8" s="75">
        <v>2137073.94</v>
      </c>
      <c r="G8" s="75">
        <v>2222556.8969999999</v>
      </c>
    </row>
    <row r="9" spans="1:7" ht="15.75" customHeight="1" x14ac:dyDescent="0.25">
      <c r="A9" s="58" t="s">
        <v>577</v>
      </c>
      <c r="B9" s="75">
        <v>73522.3</v>
      </c>
      <c r="C9" s="75">
        <v>76463.19</v>
      </c>
      <c r="D9" s="75">
        <v>79521.717000000004</v>
      </c>
      <c r="E9" s="75">
        <v>82702.588000000003</v>
      </c>
      <c r="F9" s="75">
        <v>86010.69</v>
      </c>
      <c r="G9" s="75">
        <v>89451.11</v>
      </c>
    </row>
    <row r="10" spans="1:7" x14ac:dyDescent="0.25">
      <c r="A10" s="58" t="s">
        <v>472</v>
      </c>
      <c r="B10" s="75">
        <v>383778.81</v>
      </c>
      <c r="C10" s="75">
        <v>399129.96</v>
      </c>
      <c r="D10" s="75">
        <v>415095.16</v>
      </c>
      <c r="E10" s="75">
        <v>431698.97</v>
      </c>
      <c r="F10" s="75">
        <v>448966.93</v>
      </c>
      <c r="G10" s="75">
        <v>466925.60700000002</v>
      </c>
    </row>
    <row r="11" spans="1:7" x14ac:dyDescent="0.25">
      <c r="A11" s="58" t="s">
        <v>473</v>
      </c>
      <c r="B11" s="75">
        <v>519.75</v>
      </c>
      <c r="C11" s="75">
        <v>540.54</v>
      </c>
      <c r="D11" s="75">
        <v>562.16099999999994</v>
      </c>
      <c r="E11" s="75">
        <v>584.64599999999996</v>
      </c>
      <c r="F11" s="75">
        <v>608.03599999999994</v>
      </c>
      <c r="G11" s="75">
        <v>632.36</v>
      </c>
    </row>
    <row r="12" spans="1:7" x14ac:dyDescent="0.25">
      <c r="A12" s="58" t="s">
        <v>578</v>
      </c>
      <c r="B12" s="75">
        <v>107530</v>
      </c>
      <c r="C12" s="75">
        <v>111831.2</v>
      </c>
      <c r="D12" s="75">
        <v>116304.448</v>
      </c>
      <c r="E12" s="75">
        <v>120956.628</v>
      </c>
      <c r="F12" s="75">
        <v>125794.889</v>
      </c>
      <c r="G12" s="75">
        <v>130826.69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577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574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2392130.62</v>
      </c>
      <c r="C29" s="119">
        <f t="shared" ref="C29:G29" si="2">C18+C7</f>
        <v>2487815.8400000003</v>
      </c>
      <c r="D29" s="119">
        <f t="shared" si="2"/>
        <v>2587328.4759999998</v>
      </c>
      <c r="E29" s="119">
        <f t="shared" si="2"/>
        <v>2690821.6220000004</v>
      </c>
      <c r="F29" s="119">
        <f t="shared" si="2"/>
        <v>2798454.4849999999</v>
      </c>
      <c r="G29" s="119">
        <f t="shared" si="2"/>
        <v>2910392.6639999994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G17" sqref="G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482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483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39" t="s">
        <v>450</v>
      </c>
      <c r="B5" s="7" t="s">
        <v>579</v>
      </c>
      <c r="C5" s="33" t="s">
        <v>580</v>
      </c>
      <c r="D5" s="33" t="s">
        <v>581</v>
      </c>
      <c r="E5" s="33" t="s">
        <v>605</v>
      </c>
      <c r="F5" s="33" t="s">
        <v>604</v>
      </c>
      <c r="G5" s="33" t="s">
        <v>603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1938445.41</v>
      </c>
      <c r="F6" s="119">
        <f t="shared" si="0"/>
        <v>2301396.7400000002</v>
      </c>
      <c r="G6" s="119">
        <f t="shared" si="0"/>
        <v>1794212.8699999999</v>
      </c>
    </row>
    <row r="7" spans="1:7" x14ac:dyDescent="0.25">
      <c r="A7" s="58" t="s">
        <v>560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562</v>
      </c>
      <c r="B11" s="75">
        <v>0</v>
      </c>
      <c r="C11" s="75">
        <v>0</v>
      </c>
      <c r="D11" s="75">
        <v>0</v>
      </c>
      <c r="E11" s="75">
        <v>19.05</v>
      </c>
      <c r="F11" s="75">
        <v>41.44</v>
      </c>
      <c r="G11" s="75">
        <v>114.89</v>
      </c>
    </row>
    <row r="12" spans="1:7" x14ac:dyDescent="0.25">
      <c r="A12" s="58" t="s">
        <v>563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3688.1</v>
      </c>
      <c r="F13" s="75">
        <v>1229.7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1934738.26</v>
      </c>
      <c r="F16" s="75">
        <v>2300125.6</v>
      </c>
      <c r="G16" s="75">
        <v>1794097.98</v>
      </c>
    </row>
    <row r="17" spans="1:7" x14ac:dyDescent="0.25">
      <c r="A17" s="58" t="s">
        <v>565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1938445.41</v>
      </c>
      <c r="F30" s="119">
        <f t="shared" si="3"/>
        <v>2301396.7400000002</v>
      </c>
      <c r="G30" s="119">
        <f t="shared" si="3"/>
        <v>1794212.8699999999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2:G12 B11:D11 B14:G15 B13:D13 B17:G17 B16:D16 B19:G30 B18:D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12" sqref="G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507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508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39" t="s">
        <v>450</v>
      </c>
      <c r="B5" s="7" t="s">
        <v>579</v>
      </c>
      <c r="C5" s="33" t="s">
        <v>580</v>
      </c>
      <c r="D5" s="33" t="s">
        <v>581</v>
      </c>
      <c r="E5" s="33" t="s">
        <v>605</v>
      </c>
      <c r="F5" s="33" t="s">
        <v>604</v>
      </c>
      <c r="G5" s="33" t="s">
        <v>603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1567793.1400000001</v>
      </c>
      <c r="F6" s="119">
        <f t="shared" si="0"/>
        <v>1990566.06</v>
      </c>
      <c r="G6" s="119">
        <f t="shared" si="0"/>
        <v>1331103.6100000001</v>
      </c>
    </row>
    <row r="7" spans="1:7" x14ac:dyDescent="0.25">
      <c r="A7" s="58" t="s">
        <v>576</v>
      </c>
      <c r="B7" s="75">
        <v>0</v>
      </c>
      <c r="C7" s="75">
        <v>0</v>
      </c>
      <c r="D7" s="75">
        <v>0</v>
      </c>
      <c r="E7" s="75">
        <v>1048763.26</v>
      </c>
      <c r="F7" s="75">
        <v>1393930.15</v>
      </c>
      <c r="G7" s="75">
        <v>825615.87</v>
      </c>
    </row>
    <row r="8" spans="1:7" ht="15.75" customHeight="1" x14ac:dyDescent="0.25">
      <c r="A8" s="58" t="s">
        <v>577</v>
      </c>
      <c r="B8" s="75">
        <v>0</v>
      </c>
      <c r="C8" s="75">
        <v>0</v>
      </c>
      <c r="D8" s="75">
        <v>0</v>
      </c>
      <c r="E8" s="75">
        <v>74533.100000000006</v>
      </c>
      <c r="F8" s="75">
        <v>93899.47</v>
      </c>
      <c r="G8" s="75">
        <v>117627.94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277537.57</v>
      </c>
      <c r="F9" s="75">
        <v>323101.32</v>
      </c>
      <c r="G9" s="75">
        <v>355542.19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578</v>
      </c>
      <c r="B11" s="75">
        <v>0</v>
      </c>
      <c r="C11" s="75">
        <v>0</v>
      </c>
      <c r="D11" s="75">
        <v>0</v>
      </c>
      <c r="E11" s="75">
        <v>166959.21</v>
      </c>
      <c r="F11" s="75">
        <v>179635.12</v>
      </c>
      <c r="G11" s="75">
        <v>32317.61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576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574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1567793.1400000001</v>
      </c>
      <c r="F28" s="119">
        <f t="shared" si="2"/>
        <v>1990566.06</v>
      </c>
      <c r="G28" s="119">
        <f t="shared" si="2"/>
        <v>1331103.6100000001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0:G10 B7:D7 B8:D8 B9:D9 B12:G28 B11:D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9"/>
  <sheetViews>
    <sheetView showGridLines="0" zoomScale="75" zoomScaleNormal="75" workbookViewId="0">
      <selection activeCell="L73" sqref="L7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0" t="s">
        <v>511</v>
      </c>
      <c r="B1" s="162"/>
      <c r="C1" s="162"/>
      <c r="D1" s="162"/>
      <c r="E1" s="162"/>
      <c r="F1" s="162"/>
    </row>
    <row r="2" spans="1:6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4"/>
    </row>
    <row r="3" spans="1:6" x14ac:dyDescent="0.25">
      <c r="A3" s="179" t="s">
        <v>512</v>
      </c>
      <c r="B3" s="180"/>
      <c r="C3" s="180"/>
      <c r="D3" s="180"/>
      <c r="E3" s="180"/>
      <c r="F3" s="181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>
        <v>0</v>
      </c>
      <c r="C6" s="145">
        <v>0</v>
      </c>
      <c r="D6" s="145">
        <v>0</v>
      </c>
      <c r="E6" s="145">
        <v>0</v>
      </c>
      <c r="F6" s="145">
        <v>0</v>
      </c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ht="24.75" x14ac:dyDescent="0.5">
      <c r="B69" s="160" t="s">
        <v>606</v>
      </c>
      <c r="C69" s="160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7" t="s">
        <v>447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5" t="s">
        <v>450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0" t="s">
        <v>451</v>
      </c>
      <c r="C7" s="186"/>
      <c r="D7" s="186"/>
      <c r="E7" s="186"/>
      <c r="F7" s="186"/>
      <c r="G7" s="186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466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89" t="s">
        <v>468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7" t="s">
        <v>451</v>
      </c>
      <c r="C7" s="186"/>
      <c r="D7" s="186"/>
      <c r="E7" s="186"/>
      <c r="F7" s="186"/>
      <c r="G7" s="186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482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2" t="s">
        <v>450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f>+F5+1</f>
        <v>2022</v>
      </c>
    </row>
    <row r="6" spans="1:7" ht="32.25" x14ac:dyDescent="0.25">
      <c r="A6" s="169"/>
      <c r="B6" s="194"/>
      <c r="C6" s="194"/>
      <c r="D6" s="194"/>
      <c r="E6" s="194"/>
      <c r="F6" s="194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1" t="s">
        <v>505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506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507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5" t="s">
        <v>468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1" t="s">
        <v>505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506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7" t="s">
        <v>511</v>
      </c>
      <c r="B1" s="197"/>
      <c r="C1" s="197"/>
      <c r="D1" s="197"/>
      <c r="E1" s="197"/>
      <c r="F1" s="197"/>
    </row>
    <row r="2" spans="1:6" ht="20.100000000000001" customHeight="1" x14ac:dyDescent="0.25">
      <c r="A2" s="110" t="str">
        <f>'Formato 1'!A2</f>
        <v>INSTITUTO MUNICIPAL DE PLANEACION Y DESARROLLO DE APASEO EL GRANDE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3" sqref="B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1" t="s">
        <v>122</v>
      </c>
      <c r="B1" s="162"/>
      <c r="C1" s="162"/>
      <c r="D1" s="162"/>
      <c r="E1" s="162"/>
      <c r="F1" s="162"/>
      <c r="G1" s="162"/>
      <c r="H1" s="163"/>
    </row>
    <row r="2" spans="1:8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112131.8</v>
      </c>
      <c r="C18" s="108"/>
      <c r="D18" s="108"/>
      <c r="E18" s="108"/>
      <c r="F18" s="4">
        <v>122298.64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112131.8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v>122298.64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4" t="s">
        <v>151</v>
      </c>
      <c r="B33" s="164"/>
      <c r="C33" s="164"/>
      <c r="D33" s="164"/>
      <c r="E33" s="164"/>
      <c r="F33" s="164"/>
      <c r="G33" s="164"/>
      <c r="H33" s="164"/>
    </row>
    <row r="34" spans="1:8" ht="14.45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4.45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4.45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4.45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122298.64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47648.47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74650.17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1 B19:H19 C18:E18 G18:H18 B44 B42 D42:F42 B43 D43:F43 D44:F44 B21:H31 B20:E20 G20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B22" sqref="B2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1" t="s">
        <v>162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D25" sqref="D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1" t="s">
        <v>183</v>
      </c>
      <c r="B1" s="162"/>
      <c r="C1" s="162"/>
      <c r="D1" s="163"/>
    </row>
    <row r="2" spans="1:4" x14ac:dyDescent="0.25">
      <c r="A2" s="110" t="str">
        <f>'Formato 1'!A2</f>
        <v>INSTITUTO MUNICIPAL DE PLANEACION Y DESARROLLO DE APASEO EL GRANDE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2392130.62</v>
      </c>
      <c r="C8" s="14">
        <f>SUM(C9:C11)</f>
        <v>2691403.7</v>
      </c>
      <c r="D8" s="14">
        <f>SUM(D9:D11)</f>
        <v>2691403.62</v>
      </c>
    </row>
    <row r="9" spans="1:4" x14ac:dyDescent="0.25">
      <c r="A9" s="58" t="s">
        <v>189</v>
      </c>
      <c r="B9" s="94">
        <v>2392130.62</v>
      </c>
      <c r="C9" s="94">
        <v>2691403.7</v>
      </c>
      <c r="D9" s="94">
        <v>2691403.62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2392130.62</v>
      </c>
      <c r="C13" s="14">
        <f>C14+C15</f>
        <v>2149599.96</v>
      </c>
      <c r="D13" s="14">
        <f>D14+D15</f>
        <v>2140085.69</v>
      </c>
    </row>
    <row r="14" spans="1:4" x14ac:dyDescent="0.25">
      <c r="A14" s="58" t="s">
        <v>193</v>
      </c>
      <c r="B14" s="94">
        <v>2392130.62</v>
      </c>
      <c r="C14" s="94">
        <v>2149599.96</v>
      </c>
      <c r="D14" s="94">
        <v>2140085.69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676500.1</v>
      </c>
      <c r="D17" s="14">
        <f>D18+D19</f>
        <v>676500.1</v>
      </c>
    </row>
    <row r="18" spans="1:4" x14ac:dyDescent="0.25">
      <c r="A18" s="58" t="s">
        <v>196</v>
      </c>
      <c r="B18" s="16">
        <v>0</v>
      </c>
      <c r="C18" s="47">
        <v>676500.1</v>
      </c>
      <c r="D18" s="47">
        <v>676500.1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1218303.8400000003</v>
      </c>
      <c r="D21" s="14">
        <f>D8-D13+D17</f>
        <v>1227818.0300000003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1218303.8400000003</v>
      </c>
      <c r="D23" s="14">
        <f>D21-D11</f>
        <v>1227818.0300000003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541803.74000000034</v>
      </c>
      <c r="D25" s="14">
        <f>D23-D17</f>
        <v>551317.93000000028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541803.74000000034</v>
      </c>
      <c r="D33" s="4">
        <f>D25+D29</f>
        <v>551317.93000000028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2392130.62</v>
      </c>
      <c r="C48" s="96">
        <f>C9</f>
        <v>2691403.7</v>
      </c>
      <c r="D48" s="96">
        <f>D9</f>
        <v>2691403.62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2392130.62</v>
      </c>
      <c r="C53" s="47">
        <f>C14</f>
        <v>2149599.96</v>
      </c>
      <c r="D53" s="47">
        <f>D14</f>
        <v>2140085.69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676500.1</v>
      </c>
      <c r="D55" s="47">
        <f>D18</f>
        <v>676500.1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1218303.8400000003</v>
      </c>
      <c r="D57" s="4">
        <f>D48+D49-D53+D55</f>
        <v>1227818.0300000003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1218303.8400000003</v>
      </c>
      <c r="D59" s="4">
        <f>D57-D49</f>
        <v>1227818.0300000003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9:D25 B18 B15:D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14" zoomScale="75" zoomScaleNormal="75" workbookViewId="0">
      <selection activeCell="D39" sqref="D39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1" t="s">
        <v>224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5" t="s">
        <v>226</v>
      </c>
      <c r="B6" s="167" t="s">
        <v>227</v>
      </c>
      <c r="C6" s="167"/>
      <c r="D6" s="167"/>
      <c r="E6" s="167"/>
      <c r="F6" s="167"/>
      <c r="G6" s="167" t="s">
        <v>228</v>
      </c>
    </row>
    <row r="7" spans="1:7" ht="30" x14ac:dyDescent="0.25">
      <c r="A7" s="16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7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2392130.62</v>
      </c>
      <c r="C34" s="47">
        <v>0</v>
      </c>
      <c r="D34" s="47">
        <v>2392130.62</v>
      </c>
      <c r="E34" s="47">
        <v>2691403.7</v>
      </c>
      <c r="F34" s="47">
        <v>2691403.7</v>
      </c>
      <c r="G34" s="47">
        <f t="shared" si="4"/>
        <v>299273.08000000007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975773.1</v>
      </c>
      <c r="D37" s="47">
        <f t="shared" si="6"/>
        <v>975773.1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975773.1</v>
      </c>
      <c r="D39" s="47">
        <v>975773.1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2392130.62</v>
      </c>
      <c r="C41" s="4">
        <f t="shared" si="7"/>
        <v>975773.1</v>
      </c>
      <c r="D41" s="4">
        <f t="shared" si="7"/>
        <v>3367903.72</v>
      </c>
      <c r="E41" s="4">
        <f t="shared" si="7"/>
        <v>2691403.7</v>
      </c>
      <c r="F41" s="4">
        <f t="shared" si="7"/>
        <v>2691403.7</v>
      </c>
      <c r="G41" s="4">
        <f t="shared" si="7"/>
        <v>299273.08000000007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299273.08000000007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2392130.62</v>
      </c>
      <c r="C70" s="4">
        <f t="shared" si="16"/>
        <v>975773.1</v>
      </c>
      <c r="D70" s="4">
        <f t="shared" si="16"/>
        <v>3367903.72</v>
      </c>
      <c r="E70" s="4">
        <f t="shared" si="16"/>
        <v>2691403.7</v>
      </c>
      <c r="F70" s="4">
        <f t="shared" si="16"/>
        <v>2691403.7</v>
      </c>
      <c r="G70" s="4">
        <f t="shared" si="16"/>
        <v>299273.08000000007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37 B40:F58 C38 E38:F38 B39 E39:F39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zoomScale="75" zoomScaleNormal="75" workbookViewId="0">
      <selection activeCell="F49" sqref="F4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0" t="s">
        <v>295</v>
      </c>
      <c r="B1" s="162"/>
      <c r="C1" s="162"/>
      <c r="D1" s="162"/>
      <c r="E1" s="162"/>
      <c r="F1" s="162"/>
      <c r="G1" s="163"/>
    </row>
    <row r="2" spans="1:7" x14ac:dyDescent="0.25">
      <c r="A2" s="125" t="str">
        <f>'Formato 1'!A2</f>
        <v>INSTITUTO MUNICIPAL DE PLANEACION Y DESARROLLO DE APASEO EL GRANDE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8" t="s">
        <v>4</v>
      </c>
      <c r="B7" s="168" t="s">
        <v>298</v>
      </c>
      <c r="C7" s="168"/>
      <c r="D7" s="168"/>
      <c r="E7" s="168"/>
      <c r="F7" s="168"/>
      <c r="G7" s="169" t="s">
        <v>299</v>
      </c>
    </row>
    <row r="8" spans="1:7" ht="30" x14ac:dyDescent="0.25">
      <c r="A8" s="16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8"/>
    </row>
    <row r="9" spans="1:7" x14ac:dyDescent="0.25">
      <c r="A9" s="27" t="s">
        <v>304</v>
      </c>
      <c r="B9" s="83">
        <f t="shared" ref="B9:G9" si="0">SUM(B10,B18,B28,B38,B48,B58,B62,B71,B75)</f>
        <v>2392130.62</v>
      </c>
      <c r="C9" s="83">
        <f t="shared" si="0"/>
        <v>676500.1</v>
      </c>
      <c r="D9" s="83">
        <f t="shared" si="0"/>
        <v>3068630.7199999993</v>
      </c>
      <c r="E9" s="83">
        <f t="shared" si="0"/>
        <v>1331103.6100000001</v>
      </c>
      <c r="F9" s="83">
        <f t="shared" si="0"/>
        <v>1278955.6100000001</v>
      </c>
      <c r="G9" s="83">
        <f t="shared" si="0"/>
        <v>1737527.11</v>
      </c>
    </row>
    <row r="10" spans="1:7" x14ac:dyDescent="0.25">
      <c r="A10" s="84" t="s">
        <v>305</v>
      </c>
      <c r="B10" s="83">
        <f t="shared" ref="B10:G10" si="1">SUM(B11:B17)</f>
        <v>1826779.76</v>
      </c>
      <c r="C10" s="83">
        <f t="shared" si="1"/>
        <v>379593.97</v>
      </c>
      <c r="D10" s="83">
        <f t="shared" si="1"/>
        <v>2206373.73</v>
      </c>
      <c r="E10" s="83">
        <f t="shared" si="1"/>
        <v>825615.87</v>
      </c>
      <c r="F10" s="83">
        <f t="shared" si="1"/>
        <v>825615.87</v>
      </c>
      <c r="G10" s="83">
        <f t="shared" si="1"/>
        <v>1380757.86</v>
      </c>
    </row>
    <row r="11" spans="1:7" x14ac:dyDescent="0.25">
      <c r="A11" s="85" t="s">
        <v>306</v>
      </c>
      <c r="B11" s="75">
        <v>1348369.17</v>
      </c>
      <c r="C11" s="75">
        <v>318693.96999999997</v>
      </c>
      <c r="D11" s="75">
        <f t="shared" ref="D11:D17" si="2">+B11+C11</f>
        <v>1667063.14</v>
      </c>
      <c r="E11" s="75">
        <v>565384.02</v>
      </c>
      <c r="F11" s="75">
        <v>565384.02</v>
      </c>
      <c r="G11" s="75">
        <f>D11-E11</f>
        <v>1101679.1199999999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f t="shared" si="2"/>
        <v>0</v>
      </c>
      <c r="E12" s="75">
        <v>0</v>
      </c>
      <c r="F12" s="75">
        <v>0</v>
      </c>
      <c r="G12" s="75">
        <f t="shared" ref="G12:G17" si="3">D12-E12</f>
        <v>0</v>
      </c>
    </row>
    <row r="13" spans="1:7" x14ac:dyDescent="0.25">
      <c r="A13" s="85" t="s">
        <v>308</v>
      </c>
      <c r="B13" s="75">
        <v>0</v>
      </c>
      <c r="C13" s="75">
        <v>0</v>
      </c>
      <c r="D13" s="75">
        <f t="shared" si="2"/>
        <v>0</v>
      </c>
      <c r="E13" s="75">
        <v>0</v>
      </c>
      <c r="F13" s="75">
        <v>0</v>
      </c>
      <c r="G13" s="75">
        <f t="shared" si="3"/>
        <v>0</v>
      </c>
    </row>
    <row r="14" spans="1:7" x14ac:dyDescent="0.25">
      <c r="A14" s="85" t="s">
        <v>309</v>
      </c>
      <c r="B14" s="75">
        <v>187320.25</v>
      </c>
      <c r="C14" s="75">
        <v>0</v>
      </c>
      <c r="D14" s="75">
        <f t="shared" si="2"/>
        <v>187320.25</v>
      </c>
      <c r="E14" s="75">
        <v>124734.87</v>
      </c>
      <c r="F14" s="75">
        <v>124734.87</v>
      </c>
      <c r="G14" s="75">
        <f t="shared" si="3"/>
        <v>62585.380000000005</v>
      </c>
    </row>
    <row r="15" spans="1:7" x14ac:dyDescent="0.25">
      <c r="A15" s="85" t="s">
        <v>310</v>
      </c>
      <c r="B15" s="75">
        <v>0</v>
      </c>
      <c r="C15" s="75">
        <v>0</v>
      </c>
      <c r="D15" s="75">
        <f t="shared" si="2"/>
        <v>0</v>
      </c>
      <c r="E15" s="75">
        <v>0</v>
      </c>
      <c r="F15" s="75">
        <v>0</v>
      </c>
      <c r="G15" s="75">
        <f t="shared" si="3"/>
        <v>0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f t="shared" si="2"/>
        <v>0</v>
      </c>
      <c r="E16" s="75">
        <v>0</v>
      </c>
      <c r="F16" s="75">
        <v>0</v>
      </c>
      <c r="G16" s="75">
        <f t="shared" si="3"/>
        <v>0</v>
      </c>
    </row>
    <row r="17" spans="1:7" x14ac:dyDescent="0.25">
      <c r="A17" s="85" t="s">
        <v>312</v>
      </c>
      <c r="B17" s="75">
        <v>291090.34000000003</v>
      </c>
      <c r="C17" s="75">
        <v>60900</v>
      </c>
      <c r="D17" s="75">
        <f t="shared" si="2"/>
        <v>351990.34</v>
      </c>
      <c r="E17" s="75">
        <v>135496.98000000001</v>
      </c>
      <c r="F17" s="75">
        <v>135496.98000000001</v>
      </c>
      <c r="G17" s="75">
        <f t="shared" si="3"/>
        <v>216493.36000000002</v>
      </c>
    </row>
    <row r="18" spans="1:7" x14ac:dyDescent="0.25">
      <c r="A18" s="84" t="s">
        <v>313</v>
      </c>
      <c r="B18" s="83">
        <f t="shared" ref="B18:G18" si="4">SUM(B19:B27)</f>
        <v>73522.3</v>
      </c>
      <c r="C18" s="83">
        <f t="shared" si="4"/>
        <v>114500</v>
      </c>
      <c r="D18" s="83">
        <f t="shared" si="4"/>
        <v>188022.3</v>
      </c>
      <c r="E18" s="83">
        <f t="shared" si="4"/>
        <v>117627.94</v>
      </c>
      <c r="F18" s="83">
        <f t="shared" si="4"/>
        <v>117627.94</v>
      </c>
      <c r="G18" s="83">
        <f t="shared" si="4"/>
        <v>70394.36</v>
      </c>
    </row>
    <row r="19" spans="1:7" x14ac:dyDescent="0.25">
      <c r="A19" s="85" t="s">
        <v>314</v>
      </c>
      <c r="B19" s="75">
        <v>24850</v>
      </c>
      <c r="C19" s="75">
        <v>62500</v>
      </c>
      <c r="D19" s="75">
        <f t="shared" ref="D19:D27" si="5">+B19+C19</f>
        <v>87350</v>
      </c>
      <c r="E19" s="75">
        <v>36698.959999999999</v>
      </c>
      <c r="F19" s="75">
        <v>36698.959999999999</v>
      </c>
      <c r="G19" s="75">
        <f>D19-E19</f>
        <v>50651.040000000001</v>
      </c>
    </row>
    <row r="20" spans="1:7" x14ac:dyDescent="0.25">
      <c r="A20" s="85" t="s">
        <v>315</v>
      </c>
      <c r="B20" s="75">
        <v>1000</v>
      </c>
      <c r="C20" s="75">
        <v>0</v>
      </c>
      <c r="D20" s="75">
        <f t="shared" si="5"/>
        <v>1000</v>
      </c>
      <c r="E20" s="75">
        <v>0</v>
      </c>
      <c r="F20" s="75">
        <v>0</v>
      </c>
      <c r="G20" s="75">
        <f t="shared" ref="G20:G27" si="6">D20-E20</f>
        <v>1000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f t="shared" si="5"/>
        <v>0</v>
      </c>
      <c r="E21" s="75">
        <v>0</v>
      </c>
      <c r="F21" s="75">
        <v>0</v>
      </c>
      <c r="G21" s="75">
        <f t="shared" si="6"/>
        <v>0</v>
      </c>
    </row>
    <row r="22" spans="1:7" x14ac:dyDescent="0.25">
      <c r="A22" s="85" t="s">
        <v>317</v>
      </c>
      <c r="B22" s="75">
        <v>2500</v>
      </c>
      <c r="C22" s="75">
        <v>0</v>
      </c>
      <c r="D22" s="75">
        <f t="shared" si="5"/>
        <v>2500</v>
      </c>
      <c r="E22" s="75">
        <v>0</v>
      </c>
      <c r="F22" s="75">
        <v>0</v>
      </c>
      <c r="G22" s="75">
        <f t="shared" si="6"/>
        <v>2500</v>
      </c>
    </row>
    <row r="23" spans="1:7" x14ac:dyDescent="0.25">
      <c r="A23" s="85" t="s">
        <v>318</v>
      </c>
      <c r="B23" s="75">
        <v>0</v>
      </c>
      <c r="C23" s="75">
        <v>0</v>
      </c>
      <c r="D23" s="75">
        <f t="shared" si="5"/>
        <v>0</v>
      </c>
      <c r="E23" s="75">
        <v>0</v>
      </c>
      <c r="F23" s="75">
        <v>0</v>
      </c>
      <c r="G23" s="75">
        <f t="shared" si="6"/>
        <v>0</v>
      </c>
    </row>
    <row r="24" spans="1:7" x14ac:dyDescent="0.25">
      <c r="A24" s="85" t="s">
        <v>319</v>
      </c>
      <c r="B24" s="75">
        <v>29560</v>
      </c>
      <c r="C24" s="75">
        <v>39500</v>
      </c>
      <c r="D24" s="75">
        <f t="shared" si="5"/>
        <v>69060</v>
      </c>
      <c r="E24" s="75">
        <v>58993.46</v>
      </c>
      <c r="F24" s="75">
        <v>58993.46</v>
      </c>
      <c r="G24" s="75">
        <f t="shared" si="6"/>
        <v>10066.540000000001</v>
      </c>
    </row>
    <row r="25" spans="1:7" x14ac:dyDescent="0.25">
      <c r="A25" s="85" t="s">
        <v>320</v>
      </c>
      <c r="B25" s="75">
        <v>0</v>
      </c>
      <c r="C25" s="75">
        <v>0</v>
      </c>
      <c r="D25" s="75">
        <f t="shared" si="5"/>
        <v>0</v>
      </c>
      <c r="E25" s="75">
        <v>0</v>
      </c>
      <c r="F25" s="75">
        <v>0</v>
      </c>
      <c r="G25" s="75">
        <f t="shared" si="6"/>
        <v>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f t="shared" si="5"/>
        <v>0</v>
      </c>
      <c r="E26" s="75">
        <v>0</v>
      </c>
      <c r="F26" s="75">
        <v>0</v>
      </c>
      <c r="G26" s="75">
        <f t="shared" si="6"/>
        <v>0</v>
      </c>
    </row>
    <row r="27" spans="1:7" x14ac:dyDescent="0.25">
      <c r="A27" s="85" t="s">
        <v>322</v>
      </c>
      <c r="B27" s="75">
        <v>15612.3</v>
      </c>
      <c r="C27" s="75">
        <v>12500</v>
      </c>
      <c r="D27" s="75">
        <f t="shared" si="5"/>
        <v>28112.3</v>
      </c>
      <c r="E27" s="75">
        <v>21935.52</v>
      </c>
      <c r="F27" s="75">
        <v>21935.52</v>
      </c>
      <c r="G27" s="75">
        <f t="shared" si="6"/>
        <v>6176.7799999999988</v>
      </c>
    </row>
    <row r="28" spans="1:7" x14ac:dyDescent="0.25">
      <c r="A28" s="84" t="s">
        <v>323</v>
      </c>
      <c r="B28" s="83">
        <f t="shared" ref="B28:G28" si="7">SUM(B29:B37)</f>
        <v>383778.81</v>
      </c>
      <c r="C28" s="83">
        <f t="shared" si="7"/>
        <v>192200.1</v>
      </c>
      <c r="D28" s="83">
        <f t="shared" si="7"/>
        <v>575978.90999999992</v>
      </c>
      <c r="E28" s="83">
        <f t="shared" si="7"/>
        <v>355542.19</v>
      </c>
      <c r="F28" s="83">
        <f t="shared" si="7"/>
        <v>303394.19</v>
      </c>
      <c r="G28" s="83">
        <f t="shared" si="7"/>
        <v>220436.72000000003</v>
      </c>
    </row>
    <row r="29" spans="1:7" x14ac:dyDescent="0.25">
      <c r="A29" s="85" t="s">
        <v>324</v>
      </c>
      <c r="B29" s="75">
        <v>38400</v>
      </c>
      <c r="C29" s="75">
        <v>0</v>
      </c>
      <c r="D29" s="75">
        <f>+B29+C29</f>
        <v>38400</v>
      </c>
      <c r="E29" s="75">
        <v>17019</v>
      </c>
      <c r="F29" s="75">
        <v>17019</v>
      </c>
      <c r="G29" s="75">
        <f>D29-E29</f>
        <v>21381</v>
      </c>
    </row>
    <row r="30" spans="1:7" x14ac:dyDescent="0.25">
      <c r="A30" s="85" t="s">
        <v>325</v>
      </c>
      <c r="B30" s="75">
        <v>212307.63</v>
      </c>
      <c r="C30" s="75">
        <v>0</v>
      </c>
      <c r="D30" s="75">
        <f>+B30+C30</f>
        <v>212307.63</v>
      </c>
      <c r="E30" s="75">
        <v>157714.29</v>
      </c>
      <c r="F30" s="75">
        <v>157714.29</v>
      </c>
      <c r="G30" s="75">
        <f t="shared" ref="G30:G37" si="8">D30-E30</f>
        <v>54593.34</v>
      </c>
    </row>
    <row r="31" spans="1:7" x14ac:dyDescent="0.25">
      <c r="A31" s="85" t="s">
        <v>326</v>
      </c>
      <c r="B31" s="75">
        <v>22620</v>
      </c>
      <c r="C31" s="75">
        <v>66000</v>
      </c>
      <c r="D31" s="75">
        <f t="shared" ref="D31:D37" si="9">+B31+C31</f>
        <v>88620</v>
      </c>
      <c r="E31" s="75">
        <v>54720.56</v>
      </c>
      <c r="F31" s="75">
        <v>4720.5600000000004</v>
      </c>
      <c r="G31" s="75">
        <f t="shared" si="8"/>
        <v>33899.440000000002</v>
      </c>
    </row>
    <row r="32" spans="1:7" x14ac:dyDescent="0.25">
      <c r="A32" s="85" t="s">
        <v>327</v>
      </c>
      <c r="B32" s="75">
        <v>2975</v>
      </c>
      <c r="C32" s="75">
        <v>0</v>
      </c>
      <c r="D32" s="75">
        <f t="shared" si="9"/>
        <v>2975</v>
      </c>
      <c r="E32" s="75">
        <v>1029.1600000000001</v>
      </c>
      <c r="F32" s="75">
        <v>1029.1600000000001</v>
      </c>
      <c r="G32" s="75">
        <f t="shared" si="8"/>
        <v>1945.84</v>
      </c>
    </row>
    <row r="33" spans="1:7" ht="14.45" customHeight="1" x14ac:dyDescent="0.25">
      <c r="A33" s="85" t="s">
        <v>328</v>
      </c>
      <c r="B33" s="75">
        <v>14500</v>
      </c>
      <c r="C33" s="75">
        <v>55000</v>
      </c>
      <c r="D33" s="75">
        <f t="shared" si="9"/>
        <v>69500</v>
      </c>
      <c r="E33" s="75">
        <v>65222.19</v>
      </c>
      <c r="F33" s="75">
        <v>65222.19</v>
      </c>
      <c r="G33" s="75">
        <f t="shared" si="8"/>
        <v>4277.8099999999977</v>
      </c>
    </row>
    <row r="34" spans="1:7" ht="14.45" customHeight="1" x14ac:dyDescent="0.25">
      <c r="A34" s="85" t="s">
        <v>329</v>
      </c>
      <c r="B34" s="75">
        <v>11320</v>
      </c>
      <c r="C34" s="75">
        <v>17500.099999999999</v>
      </c>
      <c r="D34" s="75">
        <f t="shared" si="9"/>
        <v>28820.1</v>
      </c>
      <c r="E34" s="75">
        <v>6960</v>
      </c>
      <c r="F34" s="75">
        <v>6960</v>
      </c>
      <c r="G34" s="75">
        <f t="shared" si="8"/>
        <v>21860.1</v>
      </c>
    </row>
    <row r="35" spans="1:7" ht="14.45" customHeight="1" x14ac:dyDescent="0.25">
      <c r="A35" s="85" t="s">
        <v>330</v>
      </c>
      <c r="B35" s="75">
        <v>10870</v>
      </c>
      <c r="C35" s="75">
        <v>25000</v>
      </c>
      <c r="D35" s="75">
        <f t="shared" si="9"/>
        <v>35870</v>
      </c>
      <c r="E35" s="75">
        <v>8127</v>
      </c>
      <c r="F35" s="75">
        <v>8127</v>
      </c>
      <c r="G35" s="75">
        <f t="shared" si="8"/>
        <v>27743</v>
      </c>
    </row>
    <row r="36" spans="1:7" ht="14.45" customHeight="1" x14ac:dyDescent="0.25">
      <c r="A36" s="85" t="s">
        <v>331</v>
      </c>
      <c r="B36" s="75">
        <v>14816.87</v>
      </c>
      <c r="C36" s="75">
        <v>20000</v>
      </c>
      <c r="D36" s="75">
        <f t="shared" si="9"/>
        <v>34816.870000000003</v>
      </c>
      <c r="E36" s="75">
        <v>24136.73</v>
      </c>
      <c r="F36" s="75">
        <v>24136.73</v>
      </c>
      <c r="G36" s="75">
        <f t="shared" si="8"/>
        <v>10680.140000000003</v>
      </c>
    </row>
    <row r="37" spans="1:7" ht="14.45" customHeight="1" x14ac:dyDescent="0.25">
      <c r="A37" s="85" t="s">
        <v>332</v>
      </c>
      <c r="B37" s="75">
        <v>55969.31</v>
      </c>
      <c r="C37" s="75">
        <v>8700</v>
      </c>
      <c r="D37" s="75">
        <f t="shared" si="9"/>
        <v>64669.31</v>
      </c>
      <c r="E37" s="75">
        <v>20613.259999999998</v>
      </c>
      <c r="F37" s="75">
        <v>18465.259999999998</v>
      </c>
      <c r="G37" s="75">
        <f t="shared" si="8"/>
        <v>44056.05</v>
      </c>
    </row>
    <row r="38" spans="1:7" x14ac:dyDescent="0.25">
      <c r="A38" s="84" t="s">
        <v>333</v>
      </c>
      <c r="B38" s="83">
        <f t="shared" ref="B38:G38" si="10">SUM(B39:B47)</f>
        <v>519.75</v>
      </c>
      <c r="C38" s="83">
        <f t="shared" si="10"/>
        <v>0</v>
      </c>
      <c r="D38" s="83">
        <f t="shared" si="10"/>
        <v>519.75</v>
      </c>
      <c r="E38" s="83">
        <f t="shared" si="10"/>
        <v>0</v>
      </c>
      <c r="F38" s="83">
        <f t="shared" si="10"/>
        <v>0</v>
      </c>
      <c r="G38" s="83">
        <f t="shared" si="10"/>
        <v>519.75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f>+B39+C39</f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f t="shared" ref="D40:D47" si="11">+B40+C40</f>
        <v>0</v>
      </c>
      <c r="E40" s="75">
        <v>0</v>
      </c>
      <c r="F40" s="75">
        <v>0</v>
      </c>
      <c r="G40" s="75">
        <f t="shared" ref="G40:G47" si="12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f t="shared" si="11"/>
        <v>0</v>
      </c>
      <c r="E41" s="75">
        <v>0</v>
      </c>
      <c r="F41" s="75">
        <v>0</v>
      </c>
      <c r="G41" s="75">
        <f t="shared" si="12"/>
        <v>0</v>
      </c>
    </row>
    <row r="42" spans="1:7" x14ac:dyDescent="0.25">
      <c r="A42" s="85" t="s">
        <v>337</v>
      </c>
      <c r="B42" s="75">
        <v>519.75</v>
      </c>
      <c r="C42" s="75">
        <v>0</v>
      </c>
      <c r="D42" s="75">
        <f t="shared" si="11"/>
        <v>519.75</v>
      </c>
      <c r="E42" s="75">
        <v>0</v>
      </c>
      <c r="F42" s="75">
        <v>0</v>
      </c>
      <c r="G42" s="75">
        <f t="shared" si="12"/>
        <v>519.75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f t="shared" si="11"/>
        <v>0</v>
      </c>
      <c r="E43" s="75">
        <v>0</v>
      </c>
      <c r="F43" s="75">
        <v>0</v>
      </c>
      <c r="G43" s="75">
        <f t="shared" si="12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f t="shared" si="11"/>
        <v>0</v>
      </c>
      <c r="E44" s="75">
        <v>0</v>
      </c>
      <c r="F44" s="75">
        <v>0</v>
      </c>
      <c r="G44" s="75">
        <f t="shared" si="12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f t="shared" si="11"/>
        <v>0</v>
      </c>
      <c r="E45" s="75">
        <v>0</v>
      </c>
      <c r="F45" s="75">
        <v>0</v>
      </c>
      <c r="G45" s="75">
        <f t="shared" si="12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f t="shared" si="11"/>
        <v>0</v>
      </c>
      <c r="E46" s="75">
        <v>0</v>
      </c>
      <c r="F46" s="75">
        <v>0</v>
      </c>
      <c r="G46" s="75">
        <f t="shared" si="12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f t="shared" si="11"/>
        <v>0</v>
      </c>
      <c r="E47" s="75">
        <v>0</v>
      </c>
      <c r="F47" s="75">
        <v>0</v>
      </c>
      <c r="G47" s="75">
        <f t="shared" si="12"/>
        <v>0</v>
      </c>
    </row>
    <row r="48" spans="1:7" x14ac:dyDescent="0.25">
      <c r="A48" s="84" t="s">
        <v>343</v>
      </c>
      <c r="B48" s="83">
        <f t="shared" ref="B48:G48" si="13">SUM(B49:B57)</f>
        <v>107530</v>
      </c>
      <c r="C48" s="83">
        <f t="shared" si="13"/>
        <v>-9793.9700000000012</v>
      </c>
      <c r="D48" s="83">
        <f t="shared" si="13"/>
        <v>97736.03</v>
      </c>
      <c r="E48" s="83">
        <f t="shared" si="13"/>
        <v>32317.61</v>
      </c>
      <c r="F48" s="83">
        <f t="shared" si="13"/>
        <v>32317.61</v>
      </c>
      <c r="G48" s="83">
        <f t="shared" si="13"/>
        <v>65418.42</v>
      </c>
    </row>
    <row r="49" spans="1:7" x14ac:dyDescent="0.25">
      <c r="A49" s="85" t="s">
        <v>344</v>
      </c>
      <c r="B49" s="75">
        <v>39000</v>
      </c>
      <c r="C49" s="75">
        <v>40000</v>
      </c>
      <c r="D49" s="75">
        <f>+B49+C49</f>
        <v>79000</v>
      </c>
      <c r="E49" s="75">
        <v>16240.01</v>
      </c>
      <c r="F49" s="75">
        <v>16240.01</v>
      </c>
      <c r="G49" s="75">
        <f>D49-E49</f>
        <v>62759.99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f t="shared" ref="D50:D57" si="14">+B50+C50</f>
        <v>0</v>
      </c>
      <c r="E50" s="75">
        <v>0</v>
      </c>
      <c r="F50" s="75">
        <v>0</v>
      </c>
      <c r="G50" s="75">
        <f t="shared" ref="G50:G57" si="15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f t="shared" si="14"/>
        <v>0</v>
      </c>
      <c r="E51" s="75">
        <v>0</v>
      </c>
      <c r="F51" s="75">
        <v>0</v>
      </c>
      <c r="G51" s="75">
        <f t="shared" si="15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f t="shared" si="14"/>
        <v>0</v>
      </c>
      <c r="E52" s="75">
        <v>0</v>
      </c>
      <c r="F52" s="75">
        <v>0</v>
      </c>
      <c r="G52" s="75">
        <f t="shared" si="15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f t="shared" si="14"/>
        <v>0</v>
      </c>
      <c r="E53" s="75">
        <v>0</v>
      </c>
      <c r="F53" s="75">
        <v>0</v>
      </c>
      <c r="G53" s="75">
        <f t="shared" si="15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f t="shared" si="14"/>
        <v>0</v>
      </c>
      <c r="E54" s="75">
        <v>0</v>
      </c>
      <c r="F54" s="75">
        <v>0</v>
      </c>
      <c r="G54" s="75">
        <f t="shared" si="15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f t="shared" si="14"/>
        <v>0</v>
      </c>
      <c r="E55" s="75">
        <v>0</v>
      </c>
      <c r="F55" s="75">
        <v>0</v>
      </c>
      <c r="G55" s="75">
        <f t="shared" si="15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f t="shared" si="14"/>
        <v>0</v>
      </c>
      <c r="E56" s="75">
        <v>0</v>
      </c>
      <c r="F56" s="75">
        <v>0</v>
      </c>
      <c r="G56" s="75">
        <f t="shared" si="15"/>
        <v>0</v>
      </c>
    </row>
    <row r="57" spans="1:7" x14ac:dyDescent="0.25">
      <c r="A57" s="85" t="s">
        <v>352</v>
      </c>
      <c r="B57" s="75">
        <v>68530</v>
      </c>
      <c r="C57" s="75">
        <v>-49793.97</v>
      </c>
      <c r="D57" s="75">
        <f t="shared" si="14"/>
        <v>18736.03</v>
      </c>
      <c r="E57" s="75">
        <v>16077.6</v>
      </c>
      <c r="F57" s="75">
        <v>16077.6</v>
      </c>
      <c r="G57" s="75">
        <f t="shared" si="15"/>
        <v>2658.4299999999985</v>
      </c>
    </row>
    <row r="58" spans="1:7" x14ac:dyDescent="0.25">
      <c r="A58" s="84" t="s">
        <v>353</v>
      </c>
      <c r="B58" s="83">
        <f t="shared" ref="B58:G58" si="16">SUM(B59:B61)</f>
        <v>0</v>
      </c>
      <c r="C58" s="83">
        <f t="shared" si="16"/>
        <v>0</v>
      </c>
      <c r="D58" s="83">
        <f t="shared" si="16"/>
        <v>0</v>
      </c>
      <c r="E58" s="83">
        <f t="shared" si="16"/>
        <v>0</v>
      </c>
      <c r="F58" s="83">
        <f t="shared" si="16"/>
        <v>0</v>
      </c>
      <c r="G58" s="83">
        <f t="shared" si="16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f>+B59+C59</f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f t="shared" ref="D60:D61" si="17">+B60+C60</f>
        <v>0</v>
      </c>
      <c r="E60" s="75">
        <v>0</v>
      </c>
      <c r="F60" s="75">
        <v>0</v>
      </c>
      <c r="G60" s="75">
        <f t="shared" ref="G60:G61" si="18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f t="shared" si="17"/>
        <v>0</v>
      </c>
      <c r="E61" s="75">
        <v>0</v>
      </c>
      <c r="F61" s="75">
        <v>0</v>
      </c>
      <c r="G61" s="75">
        <f t="shared" si="18"/>
        <v>0</v>
      </c>
    </row>
    <row r="62" spans="1:7" x14ac:dyDescent="0.25">
      <c r="A62" s="84" t="s">
        <v>357</v>
      </c>
      <c r="B62" s="83">
        <f t="shared" ref="B62:G62" si="19">SUM(B63:B67,B69:B70)</f>
        <v>0</v>
      </c>
      <c r="C62" s="83">
        <f t="shared" si="19"/>
        <v>0</v>
      </c>
      <c r="D62" s="83">
        <f t="shared" si="19"/>
        <v>0</v>
      </c>
      <c r="E62" s="83">
        <f t="shared" si="19"/>
        <v>0</v>
      </c>
      <c r="F62" s="83">
        <f t="shared" si="19"/>
        <v>0</v>
      </c>
      <c r="G62" s="83">
        <f t="shared" si="19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f>+B63+C63</f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f t="shared" ref="D64:D70" si="20">+B64+C64</f>
        <v>0</v>
      </c>
      <c r="E64" s="75">
        <v>0</v>
      </c>
      <c r="F64" s="75">
        <v>0</v>
      </c>
      <c r="G64" s="75">
        <f t="shared" ref="G64:G70" si="2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f t="shared" si="20"/>
        <v>0</v>
      </c>
      <c r="E65" s="75">
        <v>0</v>
      </c>
      <c r="F65" s="75">
        <v>0</v>
      </c>
      <c r="G65" s="75">
        <f t="shared" si="2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f t="shared" si="20"/>
        <v>0</v>
      </c>
      <c r="E66" s="75">
        <v>0</v>
      </c>
      <c r="F66" s="75">
        <v>0</v>
      </c>
      <c r="G66" s="75">
        <f t="shared" si="2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f t="shared" si="20"/>
        <v>0</v>
      </c>
      <c r="E67" s="75">
        <v>0</v>
      </c>
      <c r="F67" s="75">
        <v>0</v>
      </c>
      <c r="G67" s="75">
        <f t="shared" si="2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f t="shared" si="20"/>
        <v>0</v>
      </c>
      <c r="E68" s="75">
        <v>0</v>
      </c>
      <c r="F68" s="75">
        <v>0</v>
      </c>
      <c r="G68" s="75">
        <f t="shared" si="2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f t="shared" si="20"/>
        <v>0</v>
      </c>
      <c r="E69" s="75">
        <v>0</v>
      </c>
      <c r="F69" s="75">
        <v>0</v>
      </c>
      <c r="G69" s="75">
        <f t="shared" si="21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f t="shared" si="20"/>
        <v>0</v>
      </c>
      <c r="E70" s="75">
        <v>0</v>
      </c>
      <c r="F70" s="75">
        <v>0</v>
      </c>
      <c r="G70" s="75">
        <f t="shared" si="21"/>
        <v>0</v>
      </c>
    </row>
    <row r="71" spans="1:7" x14ac:dyDescent="0.25">
      <c r="A71" s="84" t="s">
        <v>366</v>
      </c>
      <c r="B71" s="83">
        <f t="shared" ref="B71:G71" si="22">SUM(B72:B74)</f>
        <v>0</v>
      </c>
      <c r="C71" s="83">
        <f t="shared" si="22"/>
        <v>0</v>
      </c>
      <c r="D71" s="83">
        <f t="shared" si="22"/>
        <v>0</v>
      </c>
      <c r="E71" s="83">
        <f t="shared" si="22"/>
        <v>0</v>
      </c>
      <c r="F71" s="83">
        <f t="shared" si="22"/>
        <v>0</v>
      </c>
      <c r="G71" s="83">
        <f t="shared" si="2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f>+B72+C72</f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f t="shared" ref="D73:D74" si="23">+B73+C73</f>
        <v>0</v>
      </c>
      <c r="E73" s="75">
        <v>0</v>
      </c>
      <c r="F73" s="75">
        <v>0</v>
      </c>
      <c r="G73" s="75">
        <f t="shared" ref="G73:G74" si="24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f t="shared" si="23"/>
        <v>0</v>
      </c>
      <c r="E74" s="75">
        <v>0</v>
      </c>
      <c r="F74" s="75">
        <v>0</v>
      </c>
      <c r="G74" s="75">
        <f t="shared" si="24"/>
        <v>0</v>
      </c>
    </row>
    <row r="75" spans="1:7" x14ac:dyDescent="0.25">
      <c r="A75" s="84" t="s">
        <v>370</v>
      </c>
      <c r="B75" s="83">
        <f t="shared" ref="B75:G75" si="25">SUM(B76:B82)</f>
        <v>0</v>
      </c>
      <c r="C75" s="83">
        <f t="shared" si="25"/>
        <v>0</v>
      </c>
      <c r="D75" s="83">
        <f t="shared" si="25"/>
        <v>0</v>
      </c>
      <c r="E75" s="83">
        <f t="shared" si="25"/>
        <v>0</v>
      </c>
      <c r="F75" s="83">
        <f t="shared" si="25"/>
        <v>0</v>
      </c>
      <c r="G75" s="83">
        <f t="shared" si="25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f>+B76+C76</f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f t="shared" ref="D77:D82" si="26">+B77+C77</f>
        <v>0</v>
      </c>
      <c r="E77" s="75">
        <v>0</v>
      </c>
      <c r="F77" s="75">
        <v>0</v>
      </c>
      <c r="G77" s="75">
        <f t="shared" ref="G77:G82" si="27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f t="shared" si="26"/>
        <v>0</v>
      </c>
      <c r="E78" s="75">
        <v>0</v>
      </c>
      <c r="F78" s="75">
        <v>0</v>
      </c>
      <c r="G78" s="75">
        <f t="shared" si="27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f t="shared" si="26"/>
        <v>0</v>
      </c>
      <c r="E79" s="75">
        <v>0</v>
      </c>
      <c r="F79" s="75">
        <v>0</v>
      </c>
      <c r="G79" s="75">
        <f t="shared" si="27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f t="shared" si="26"/>
        <v>0</v>
      </c>
      <c r="E80" s="75">
        <v>0</v>
      </c>
      <c r="F80" s="75">
        <v>0</v>
      </c>
      <c r="G80" s="75">
        <f t="shared" si="27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f t="shared" si="26"/>
        <v>0</v>
      </c>
      <c r="E81" s="75">
        <v>0</v>
      </c>
      <c r="F81" s="75">
        <v>0</v>
      </c>
      <c r="G81" s="75">
        <f t="shared" si="27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f t="shared" si="26"/>
        <v>0</v>
      </c>
      <c r="E82" s="75">
        <v>0</v>
      </c>
      <c r="F82" s="75">
        <v>0</v>
      </c>
      <c r="G82" s="75">
        <f t="shared" si="27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28">SUM(B85,B93,B103,B113,B123,B133,B137,B146,B150)</f>
        <v>0</v>
      </c>
      <c r="C84" s="83">
        <f t="shared" si="28"/>
        <v>0</v>
      </c>
      <c r="D84" s="83">
        <f t="shared" si="28"/>
        <v>0</v>
      </c>
      <c r="E84" s="83">
        <f t="shared" si="28"/>
        <v>0</v>
      </c>
      <c r="F84" s="83">
        <f t="shared" si="28"/>
        <v>0</v>
      </c>
      <c r="G84" s="83">
        <f t="shared" si="28"/>
        <v>0</v>
      </c>
    </row>
    <row r="85" spans="1:7" x14ac:dyDescent="0.25">
      <c r="A85" s="84" t="s">
        <v>305</v>
      </c>
      <c r="B85" s="83">
        <f t="shared" ref="B85:G85" si="29">SUM(B86:B92)</f>
        <v>0</v>
      </c>
      <c r="C85" s="83">
        <f t="shared" si="29"/>
        <v>0</v>
      </c>
      <c r="D85" s="83">
        <f t="shared" si="29"/>
        <v>0</v>
      </c>
      <c r="E85" s="83">
        <f t="shared" si="29"/>
        <v>0</v>
      </c>
      <c r="F85" s="83">
        <f t="shared" si="29"/>
        <v>0</v>
      </c>
      <c r="G85" s="83">
        <f t="shared" si="29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f>+B86+C86</f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f t="shared" ref="D87:D92" si="30">+B87+C87</f>
        <v>0</v>
      </c>
      <c r="E87" s="75">
        <v>0</v>
      </c>
      <c r="F87" s="75">
        <v>0</v>
      </c>
      <c r="G87" s="75">
        <f t="shared" ref="G87:G92" si="3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f t="shared" si="30"/>
        <v>0</v>
      </c>
      <c r="E88" s="75">
        <v>0</v>
      </c>
      <c r="F88" s="75">
        <v>0</v>
      </c>
      <c r="G88" s="75">
        <f t="shared" si="3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f t="shared" si="30"/>
        <v>0</v>
      </c>
      <c r="E89" s="75">
        <v>0</v>
      </c>
      <c r="F89" s="75">
        <v>0</v>
      </c>
      <c r="G89" s="75">
        <f t="shared" si="3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f t="shared" si="30"/>
        <v>0</v>
      </c>
      <c r="E90" s="75">
        <v>0</v>
      </c>
      <c r="F90" s="75">
        <v>0</v>
      </c>
      <c r="G90" s="75">
        <f t="shared" si="3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f t="shared" si="30"/>
        <v>0</v>
      </c>
      <c r="E91" s="75">
        <v>0</v>
      </c>
      <c r="F91" s="75">
        <v>0</v>
      </c>
      <c r="G91" s="75">
        <f t="shared" si="3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f t="shared" si="30"/>
        <v>0</v>
      </c>
      <c r="E92" s="75">
        <v>0</v>
      </c>
      <c r="F92" s="75">
        <v>0</v>
      </c>
      <c r="G92" s="75">
        <f t="shared" si="31"/>
        <v>0</v>
      </c>
    </row>
    <row r="93" spans="1:7" x14ac:dyDescent="0.25">
      <c r="A93" s="84" t="s">
        <v>313</v>
      </c>
      <c r="B93" s="83">
        <f t="shared" ref="B93:G93" si="32">SUM(B94:B102)</f>
        <v>0</v>
      </c>
      <c r="C93" s="83">
        <f t="shared" si="32"/>
        <v>0</v>
      </c>
      <c r="D93" s="83">
        <f t="shared" si="32"/>
        <v>0</v>
      </c>
      <c r="E93" s="83">
        <f t="shared" si="32"/>
        <v>0</v>
      </c>
      <c r="F93" s="83">
        <f t="shared" si="32"/>
        <v>0</v>
      </c>
      <c r="G93" s="83">
        <f t="shared" si="3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f>+B94+C94</f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f t="shared" ref="D95:D102" si="33">+B95+C95</f>
        <v>0</v>
      </c>
      <c r="E95" s="75">
        <v>0</v>
      </c>
      <c r="F95" s="75">
        <v>0</v>
      </c>
      <c r="G95" s="75">
        <f t="shared" ref="G95:G102" si="34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f t="shared" si="33"/>
        <v>0</v>
      </c>
      <c r="E96" s="75">
        <v>0</v>
      </c>
      <c r="F96" s="75">
        <v>0</v>
      </c>
      <c r="G96" s="75">
        <f t="shared" si="34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f t="shared" si="33"/>
        <v>0</v>
      </c>
      <c r="E97" s="75">
        <v>0</v>
      </c>
      <c r="F97" s="75">
        <v>0</v>
      </c>
      <c r="G97" s="75">
        <f t="shared" si="34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f t="shared" si="33"/>
        <v>0</v>
      </c>
      <c r="E98" s="75">
        <v>0</v>
      </c>
      <c r="F98" s="75">
        <v>0</v>
      </c>
      <c r="G98" s="75">
        <f t="shared" si="34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f t="shared" si="33"/>
        <v>0</v>
      </c>
      <c r="E99" s="75">
        <v>0</v>
      </c>
      <c r="F99" s="75">
        <v>0</v>
      </c>
      <c r="G99" s="75">
        <f t="shared" si="34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f t="shared" si="33"/>
        <v>0</v>
      </c>
      <c r="E100" s="75">
        <v>0</v>
      </c>
      <c r="F100" s="75">
        <v>0</v>
      </c>
      <c r="G100" s="75">
        <f t="shared" si="34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f t="shared" si="33"/>
        <v>0</v>
      </c>
      <c r="E101" s="75">
        <v>0</v>
      </c>
      <c r="F101" s="75">
        <v>0</v>
      </c>
      <c r="G101" s="75">
        <f t="shared" si="34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f t="shared" si="33"/>
        <v>0</v>
      </c>
      <c r="E102" s="75">
        <v>0</v>
      </c>
      <c r="F102" s="75">
        <v>0</v>
      </c>
      <c r="G102" s="75">
        <f t="shared" si="34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f>+B104+C104</f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f t="shared" ref="D105:D112" si="35">+B105+C105</f>
        <v>0</v>
      </c>
      <c r="E105" s="75">
        <v>0</v>
      </c>
      <c r="F105" s="75">
        <v>0</v>
      </c>
      <c r="G105" s="75">
        <f t="shared" ref="G105:G112" si="36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f t="shared" si="35"/>
        <v>0</v>
      </c>
      <c r="E106" s="75">
        <v>0</v>
      </c>
      <c r="F106" s="75">
        <v>0</v>
      </c>
      <c r="G106" s="75">
        <f t="shared" si="36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f t="shared" si="35"/>
        <v>0</v>
      </c>
      <c r="E107" s="75">
        <v>0</v>
      </c>
      <c r="F107" s="75">
        <v>0</v>
      </c>
      <c r="G107" s="75">
        <f t="shared" si="36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f t="shared" si="35"/>
        <v>0</v>
      </c>
      <c r="E108" s="75">
        <v>0</v>
      </c>
      <c r="F108" s="75">
        <v>0</v>
      </c>
      <c r="G108" s="75">
        <f t="shared" si="36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f t="shared" si="35"/>
        <v>0</v>
      </c>
      <c r="E109" s="75">
        <v>0</v>
      </c>
      <c r="F109" s="75">
        <v>0</v>
      </c>
      <c r="G109" s="75">
        <f t="shared" si="36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f t="shared" si="35"/>
        <v>0</v>
      </c>
      <c r="E110" s="75">
        <v>0</v>
      </c>
      <c r="F110" s="75">
        <v>0</v>
      </c>
      <c r="G110" s="75">
        <f t="shared" si="36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f t="shared" si="35"/>
        <v>0</v>
      </c>
      <c r="E111" s="75">
        <v>0</v>
      </c>
      <c r="F111" s="75">
        <v>0</v>
      </c>
      <c r="G111" s="75">
        <f t="shared" si="36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f t="shared" si="35"/>
        <v>0</v>
      </c>
      <c r="E112" s="75">
        <v>0</v>
      </c>
      <c r="F112" s="75">
        <v>0</v>
      </c>
      <c r="G112" s="75">
        <f t="shared" si="36"/>
        <v>0</v>
      </c>
    </row>
    <row r="113" spans="1:7" x14ac:dyDescent="0.25">
      <c r="A113" s="84" t="s">
        <v>333</v>
      </c>
      <c r="B113" s="83">
        <f t="shared" ref="B113:G113" si="37">SUM(B114:B122)</f>
        <v>0</v>
      </c>
      <c r="C113" s="83">
        <f t="shared" si="37"/>
        <v>0</v>
      </c>
      <c r="D113" s="83">
        <f t="shared" si="37"/>
        <v>0</v>
      </c>
      <c r="E113" s="83">
        <f t="shared" si="37"/>
        <v>0</v>
      </c>
      <c r="F113" s="83">
        <f t="shared" si="37"/>
        <v>0</v>
      </c>
      <c r="G113" s="83">
        <f t="shared" si="37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f>+B114+C114</f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f t="shared" ref="D115:D122" si="38">+B115+C115</f>
        <v>0</v>
      </c>
      <c r="E115" s="75">
        <v>0</v>
      </c>
      <c r="F115" s="75">
        <v>0</v>
      </c>
      <c r="G115" s="75">
        <f t="shared" ref="G115:G122" si="39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f t="shared" si="38"/>
        <v>0</v>
      </c>
      <c r="E116" s="75">
        <v>0</v>
      </c>
      <c r="F116" s="75">
        <v>0</v>
      </c>
      <c r="G116" s="75">
        <f t="shared" si="39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f t="shared" si="38"/>
        <v>0</v>
      </c>
      <c r="E117" s="75">
        <v>0</v>
      </c>
      <c r="F117" s="75">
        <v>0</v>
      </c>
      <c r="G117" s="75">
        <f t="shared" si="39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f t="shared" si="38"/>
        <v>0</v>
      </c>
      <c r="E118" s="75">
        <v>0</v>
      </c>
      <c r="F118" s="75">
        <v>0</v>
      </c>
      <c r="G118" s="75">
        <f t="shared" si="39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f t="shared" si="38"/>
        <v>0</v>
      </c>
      <c r="E119" s="75">
        <v>0</v>
      </c>
      <c r="F119" s="75">
        <v>0</v>
      </c>
      <c r="G119" s="75">
        <f t="shared" si="39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f t="shared" si="38"/>
        <v>0</v>
      </c>
      <c r="E120" s="75">
        <v>0</v>
      </c>
      <c r="F120" s="75">
        <v>0</v>
      </c>
      <c r="G120" s="75">
        <f t="shared" si="39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f t="shared" si="38"/>
        <v>0</v>
      </c>
      <c r="E121" s="75">
        <v>0</v>
      </c>
      <c r="F121" s="75">
        <v>0</v>
      </c>
      <c r="G121" s="75">
        <f t="shared" si="39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f t="shared" si="38"/>
        <v>0</v>
      </c>
      <c r="E122" s="75">
        <v>0</v>
      </c>
      <c r="F122" s="75">
        <v>0</v>
      </c>
      <c r="G122" s="75">
        <f t="shared" si="39"/>
        <v>0</v>
      </c>
    </row>
    <row r="123" spans="1:7" x14ac:dyDescent="0.25">
      <c r="A123" s="84" t="s">
        <v>343</v>
      </c>
      <c r="B123" s="83">
        <f t="shared" ref="B123:G123" si="40">SUM(B124:B132)</f>
        <v>0</v>
      </c>
      <c r="C123" s="83">
        <f t="shared" si="40"/>
        <v>0</v>
      </c>
      <c r="D123" s="83">
        <f t="shared" si="40"/>
        <v>0</v>
      </c>
      <c r="E123" s="83">
        <f t="shared" si="40"/>
        <v>0</v>
      </c>
      <c r="F123" s="83">
        <f t="shared" si="40"/>
        <v>0</v>
      </c>
      <c r="G123" s="83">
        <f t="shared" si="40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f>+B124+C124</f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f t="shared" ref="D125:D132" si="41">+B125+C125</f>
        <v>0</v>
      </c>
      <c r="E125" s="75">
        <v>0</v>
      </c>
      <c r="F125" s="75">
        <v>0</v>
      </c>
      <c r="G125" s="75">
        <f t="shared" ref="G125:G132" si="42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f t="shared" si="41"/>
        <v>0</v>
      </c>
      <c r="E126" s="75">
        <v>0</v>
      </c>
      <c r="F126" s="75">
        <v>0</v>
      </c>
      <c r="G126" s="75">
        <f t="shared" si="42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f t="shared" si="41"/>
        <v>0</v>
      </c>
      <c r="E127" s="75">
        <v>0</v>
      </c>
      <c r="F127" s="75">
        <v>0</v>
      </c>
      <c r="G127" s="75">
        <f t="shared" si="42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f t="shared" si="41"/>
        <v>0</v>
      </c>
      <c r="E128" s="75">
        <v>0</v>
      </c>
      <c r="F128" s="75">
        <v>0</v>
      </c>
      <c r="G128" s="75">
        <f t="shared" si="42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f t="shared" si="41"/>
        <v>0</v>
      </c>
      <c r="E129" s="75">
        <v>0</v>
      </c>
      <c r="F129" s="75">
        <v>0</v>
      </c>
      <c r="G129" s="75">
        <f t="shared" si="42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f t="shared" si="41"/>
        <v>0</v>
      </c>
      <c r="E130" s="75">
        <v>0</v>
      </c>
      <c r="F130" s="75">
        <v>0</v>
      </c>
      <c r="G130" s="75">
        <f t="shared" si="42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f t="shared" si="41"/>
        <v>0</v>
      </c>
      <c r="E131" s="75">
        <v>0</v>
      </c>
      <c r="F131" s="75">
        <v>0</v>
      </c>
      <c r="G131" s="75">
        <f t="shared" si="42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f t="shared" si="41"/>
        <v>0</v>
      </c>
      <c r="E132" s="75">
        <v>0</v>
      </c>
      <c r="F132" s="75">
        <v>0</v>
      </c>
      <c r="G132" s="75">
        <f t="shared" si="42"/>
        <v>0</v>
      </c>
    </row>
    <row r="133" spans="1:7" x14ac:dyDescent="0.25">
      <c r="A133" s="84" t="s">
        <v>353</v>
      </c>
      <c r="B133" s="83">
        <f t="shared" ref="B133:G133" si="43">SUM(B134:B136)</f>
        <v>0</v>
      </c>
      <c r="C133" s="83">
        <f t="shared" si="43"/>
        <v>0</v>
      </c>
      <c r="D133" s="83">
        <f t="shared" si="43"/>
        <v>0</v>
      </c>
      <c r="E133" s="83">
        <f t="shared" si="43"/>
        <v>0</v>
      </c>
      <c r="F133" s="83">
        <f t="shared" si="43"/>
        <v>0</v>
      </c>
      <c r="G133" s="83">
        <f t="shared" si="43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f>+B134+C134</f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f t="shared" ref="D135:D136" si="44">+B135+C135</f>
        <v>0</v>
      </c>
      <c r="E135" s="75">
        <v>0</v>
      </c>
      <c r="F135" s="75">
        <v>0</v>
      </c>
      <c r="G135" s="75">
        <f t="shared" ref="G135:G136" si="45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f t="shared" si="44"/>
        <v>0</v>
      </c>
      <c r="E136" s="75">
        <v>0</v>
      </c>
      <c r="F136" s="75">
        <v>0</v>
      </c>
      <c r="G136" s="75">
        <f t="shared" si="45"/>
        <v>0</v>
      </c>
    </row>
    <row r="137" spans="1:7" x14ac:dyDescent="0.25">
      <c r="A137" s="84" t="s">
        <v>357</v>
      </c>
      <c r="B137" s="83">
        <f t="shared" ref="B137:G137" si="46">SUM(B138:B142,B144:B145)</f>
        <v>0</v>
      </c>
      <c r="C137" s="83">
        <f t="shared" si="46"/>
        <v>0</v>
      </c>
      <c r="D137" s="83">
        <f t="shared" si="46"/>
        <v>0</v>
      </c>
      <c r="E137" s="83">
        <f t="shared" si="46"/>
        <v>0</v>
      </c>
      <c r="F137" s="83">
        <f t="shared" si="46"/>
        <v>0</v>
      </c>
      <c r="G137" s="83">
        <f t="shared" si="46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f>+B138+C138</f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f t="shared" ref="D139:D145" si="47">+B139+C139</f>
        <v>0</v>
      </c>
      <c r="E139" s="75">
        <v>0</v>
      </c>
      <c r="F139" s="75">
        <v>0</v>
      </c>
      <c r="G139" s="75">
        <f t="shared" ref="G139:G145" si="48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f t="shared" si="47"/>
        <v>0</v>
      </c>
      <c r="E140" s="75">
        <v>0</v>
      </c>
      <c r="F140" s="75">
        <v>0</v>
      </c>
      <c r="G140" s="75">
        <f t="shared" si="48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f t="shared" si="47"/>
        <v>0</v>
      </c>
      <c r="E141" s="75">
        <v>0</v>
      </c>
      <c r="F141" s="75">
        <v>0</v>
      </c>
      <c r="G141" s="75">
        <f t="shared" si="48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f t="shared" si="47"/>
        <v>0</v>
      </c>
      <c r="E142" s="75">
        <v>0</v>
      </c>
      <c r="F142" s="75">
        <v>0</v>
      </c>
      <c r="G142" s="75">
        <f t="shared" si="48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f t="shared" si="47"/>
        <v>0</v>
      </c>
      <c r="E143" s="75">
        <v>0</v>
      </c>
      <c r="F143" s="75">
        <v>0</v>
      </c>
      <c r="G143" s="75">
        <f t="shared" si="48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f t="shared" si="47"/>
        <v>0</v>
      </c>
      <c r="E144" s="75">
        <v>0</v>
      </c>
      <c r="F144" s="75">
        <v>0</v>
      </c>
      <c r="G144" s="75">
        <f t="shared" si="48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f t="shared" si="47"/>
        <v>0</v>
      </c>
      <c r="E145" s="75">
        <v>0</v>
      </c>
      <c r="F145" s="75">
        <v>0</v>
      </c>
      <c r="G145" s="75">
        <f t="shared" si="48"/>
        <v>0</v>
      </c>
    </row>
    <row r="146" spans="1:7" x14ac:dyDescent="0.25">
      <c r="A146" s="84" t="s">
        <v>366</v>
      </c>
      <c r="B146" s="83">
        <f t="shared" ref="B146:G146" si="49">SUM(B147:B149)</f>
        <v>0</v>
      </c>
      <c r="C146" s="83">
        <f t="shared" si="49"/>
        <v>0</v>
      </c>
      <c r="D146" s="83">
        <f t="shared" si="49"/>
        <v>0</v>
      </c>
      <c r="E146" s="83">
        <f t="shared" si="49"/>
        <v>0</v>
      </c>
      <c r="F146" s="83">
        <f t="shared" si="49"/>
        <v>0</v>
      </c>
      <c r="G146" s="83">
        <f t="shared" si="49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f>+B147+C147</f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f t="shared" ref="D148:D149" si="50">+B148+C148</f>
        <v>0</v>
      </c>
      <c r="E148" s="75">
        <v>0</v>
      </c>
      <c r="F148" s="75">
        <v>0</v>
      </c>
      <c r="G148" s="75">
        <f t="shared" ref="G148:G149" si="5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f t="shared" si="50"/>
        <v>0</v>
      </c>
      <c r="E149" s="75">
        <v>0</v>
      </c>
      <c r="F149" s="75">
        <v>0</v>
      </c>
      <c r="G149" s="75">
        <f t="shared" si="51"/>
        <v>0</v>
      </c>
    </row>
    <row r="150" spans="1:7" x14ac:dyDescent="0.25">
      <c r="A150" s="84" t="s">
        <v>370</v>
      </c>
      <c r="B150" s="83">
        <f t="shared" ref="B150:G150" si="52">SUM(B151:B157)</f>
        <v>0</v>
      </c>
      <c r="C150" s="83">
        <f t="shared" si="52"/>
        <v>0</v>
      </c>
      <c r="D150" s="83">
        <f t="shared" si="52"/>
        <v>0</v>
      </c>
      <c r="E150" s="83">
        <f t="shared" si="52"/>
        <v>0</v>
      </c>
      <c r="F150" s="83">
        <f t="shared" si="52"/>
        <v>0</v>
      </c>
      <c r="G150" s="83">
        <f t="shared" si="5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f>+B151+C151</f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f t="shared" ref="D152:D157" si="53">+B152+C152</f>
        <v>0</v>
      </c>
      <c r="E152" s="75">
        <v>0</v>
      </c>
      <c r="F152" s="75">
        <v>0</v>
      </c>
      <c r="G152" s="75">
        <f t="shared" ref="G152:G157" si="54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f t="shared" si="53"/>
        <v>0</v>
      </c>
      <c r="E153" s="75">
        <v>0</v>
      </c>
      <c r="F153" s="75">
        <v>0</v>
      </c>
      <c r="G153" s="75">
        <f t="shared" si="54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f t="shared" si="53"/>
        <v>0</v>
      </c>
      <c r="E154" s="75">
        <v>0</v>
      </c>
      <c r="F154" s="75">
        <v>0</v>
      </c>
      <c r="G154" s="75">
        <f t="shared" si="54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f t="shared" si="53"/>
        <v>0</v>
      </c>
      <c r="E155" s="75">
        <v>0</v>
      </c>
      <c r="F155" s="75">
        <v>0</v>
      </c>
      <c r="G155" s="75">
        <f t="shared" si="54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f t="shared" si="53"/>
        <v>0</v>
      </c>
      <c r="E156" s="75">
        <v>0</v>
      </c>
      <c r="F156" s="75">
        <v>0</v>
      </c>
      <c r="G156" s="75">
        <f t="shared" si="54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f t="shared" si="53"/>
        <v>0</v>
      </c>
      <c r="E157" s="75">
        <v>0</v>
      </c>
      <c r="F157" s="75">
        <v>0</v>
      </c>
      <c r="G157" s="75">
        <f t="shared" si="54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55">B9+B84</f>
        <v>2392130.62</v>
      </c>
      <c r="C159" s="90">
        <f t="shared" si="55"/>
        <v>676500.1</v>
      </c>
      <c r="D159" s="90">
        <f t="shared" si="55"/>
        <v>3068630.7199999993</v>
      </c>
      <c r="E159" s="90">
        <f t="shared" si="55"/>
        <v>1331103.6100000001</v>
      </c>
      <c r="F159" s="90">
        <f t="shared" si="55"/>
        <v>1278955.6100000001</v>
      </c>
      <c r="G159" s="90">
        <f t="shared" si="55"/>
        <v>1737527.11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C21 B18:F18 B28:F28 B40:C41 B38:F38 B50:C55 B48:F48 B60:C61 B58:F58 B64:C70 B62:F62 B71:F71 B103:F103 B93:C93 E93:F93 B13:C13 G11 B16:C16 C14 G19 E20:G20 B23:C23 E22:G22 B26:C26 G24 G27 C29 C30 G31 C32 G33 G34 G35 G36 B43:C47 C42 G49 G57 B12:C12 E12:G12 E13:G13 G14 B15:C15 E15:G15 E16:G16 G17 E21:G21 E23:G23 B25:C25 E25:G25 E26:G26 G29 G30 G37 G32 B39:C39 E39:G39 E40:G41 E43:G47 E42:G42 E50:G56 B59:C59 E59:G59 E60:G61 B63:C63 E63:G63 E64:G70 B75:F75 B72:C72 E72:F72 B73:C74 E73:F74 B83:F85 B76:C76 E76:F76 B77:C82 E77:F82 B87:C92 B86:C86 E86:F86 E87:F92 B94:C94 E94:F94 B95:C102 E95:F102 B113:F113 B104:C104 E104:F104 B105:C112 E105:F112 B123:F123 B114:C114 E114:F114 B115:C122 E115:F122 B133:F133 B124:C124 E124:F124 B125:C132 E125:F132 B137:F137 B134:C134 E134:F134 B135:C136 E135:F136 B146:F146 B138:C138 E138:F138 B139:C145 E139:F145 B150:F150 B147:C147 E147:F147 B148:C149 E148:F149 B158:F159 B151:C151 E151:F151 B152:C157 E152:F157 B56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D5" sqref="D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0" t="s">
        <v>380</v>
      </c>
      <c r="B1" s="171"/>
      <c r="C1" s="171"/>
      <c r="D1" s="171"/>
      <c r="E1" s="171"/>
      <c r="F1" s="171"/>
      <c r="G1" s="172"/>
    </row>
    <row r="2" spans="1:7" ht="15" customHeight="1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5" t="s">
        <v>4</v>
      </c>
      <c r="B7" s="167" t="s">
        <v>298</v>
      </c>
      <c r="C7" s="167"/>
      <c r="D7" s="167"/>
      <c r="E7" s="167"/>
      <c r="F7" s="167"/>
      <c r="G7" s="169" t="s">
        <v>299</v>
      </c>
    </row>
    <row r="8" spans="1:7" ht="30" x14ac:dyDescent="0.25">
      <c r="A8" s="16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8"/>
    </row>
    <row r="9" spans="1:7" ht="15.75" customHeight="1" x14ac:dyDescent="0.25">
      <c r="A9" s="26" t="s">
        <v>382</v>
      </c>
      <c r="B9" s="30">
        <f>SUM(B10:B17)</f>
        <v>2392130.62</v>
      </c>
      <c r="C9" s="30">
        <f t="shared" ref="C9:G9" si="0">SUM(C10:C17)</f>
        <v>676500.1</v>
      </c>
      <c r="D9" s="30">
        <f t="shared" si="0"/>
        <v>3068630.72</v>
      </c>
      <c r="E9" s="30">
        <f t="shared" si="0"/>
        <v>1331103.6100000001</v>
      </c>
      <c r="F9" s="30">
        <f t="shared" si="0"/>
        <v>1328955.67</v>
      </c>
      <c r="G9" s="30">
        <f t="shared" si="0"/>
        <v>1737527.11</v>
      </c>
    </row>
    <row r="10" spans="1:7" x14ac:dyDescent="0.25">
      <c r="A10" s="63" t="s">
        <v>592</v>
      </c>
      <c r="B10" s="75">
        <v>2392130.62</v>
      </c>
      <c r="C10" s="75">
        <v>676500.1</v>
      </c>
      <c r="D10" s="75">
        <f>+B10+C10</f>
        <v>3068630.72</v>
      </c>
      <c r="E10" s="75">
        <v>1331103.6100000001</v>
      </c>
      <c r="F10" s="75">
        <v>1328955.67</v>
      </c>
      <c r="G10" s="75">
        <f>+D10-E10</f>
        <v>1737527.11</v>
      </c>
    </row>
    <row r="11" spans="1:7" x14ac:dyDescent="0.25">
      <c r="A11" s="63"/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/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/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/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/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/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/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2392130.62</v>
      </c>
      <c r="C29" s="4">
        <f t="shared" ref="C29:G29" si="2">SUM(C19,C9)</f>
        <v>676500.1</v>
      </c>
      <c r="D29" s="4">
        <f t="shared" si="2"/>
        <v>3068630.72</v>
      </c>
      <c r="E29" s="4">
        <f t="shared" si="2"/>
        <v>1331103.6100000001</v>
      </c>
      <c r="F29" s="4">
        <f t="shared" si="2"/>
        <v>1328955.67</v>
      </c>
      <c r="G29" s="4">
        <f t="shared" si="2"/>
        <v>1737527.11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392</v>
      </c>
      <c r="B1" s="177"/>
      <c r="C1" s="177"/>
      <c r="D1" s="177"/>
      <c r="E1" s="177"/>
      <c r="F1" s="177"/>
      <c r="G1" s="177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5" t="s">
        <v>4</v>
      </c>
      <c r="B7" s="173" t="s">
        <v>298</v>
      </c>
      <c r="C7" s="174"/>
      <c r="D7" s="174"/>
      <c r="E7" s="174"/>
      <c r="F7" s="175"/>
      <c r="G7" s="169" t="s">
        <v>395</v>
      </c>
    </row>
    <row r="8" spans="1:7" ht="30" x14ac:dyDescent="0.25">
      <c r="A8" s="166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8"/>
    </row>
    <row r="9" spans="1:7" ht="16.5" customHeight="1" x14ac:dyDescent="0.25">
      <c r="A9" s="26" t="s">
        <v>397</v>
      </c>
      <c r="B9" s="30">
        <f>SUM(B10,B19,B27,B37)</f>
        <v>2392130.62</v>
      </c>
      <c r="C9" s="30">
        <f t="shared" ref="C9:G9" si="0">SUM(C10,C19,C27,C37)</f>
        <v>676500.1</v>
      </c>
      <c r="D9" s="30">
        <f t="shared" si="0"/>
        <v>3068630.72</v>
      </c>
      <c r="E9" s="30">
        <f t="shared" si="0"/>
        <v>1331103.6100000001</v>
      </c>
      <c r="F9" s="30">
        <f t="shared" si="0"/>
        <v>1328955.67</v>
      </c>
      <c r="G9" s="30">
        <f t="shared" si="0"/>
        <v>1737527.11</v>
      </c>
    </row>
    <row r="10" spans="1:7" ht="15" customHeight="1" x14ac:dyDescent="0.25">
      <c r="A10" s="58" t="s">
        <v>398</v>
      </c>
      <c r="B10" s="47">
        <f>SUM(B11:B18)</f>
        <v>2392130.62</v>
      </c>
      <c r="C10" s="47">
        <f t="shared" ref="C10:G10" si="1">SUM(C11:C18)</f>
        <v>676500.1</v>
      </c>
      <c r="D10" s="47">
        <f t="shared" si="1"/>
        <v>3068630.72</v>
      </c>
      <c r="E10" s="47">
        <f t="shared" si="1"/>
        <v>1331103.6100000001</v>
      </c>
      <c r="F10" s="47">
        <f t="shared" si="1"/>
        <v>1328955.67</v>
      </c>
      <c r="G10" s="47">
        <f t="shared" si="1"/>
        <v>1737527.11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2392130.62</v>
      </c>
      <c r="C13" s="47">
        <v>676500.1</v>
      </c>
      <c r="D13" s="47">
        <f>+B13+C13</f>
        <v>3068630.72</v>
      </c>
      <c r="E13" s="47">
        <v>1331103.6100000001</v>
      </c>
      <c r="F13" s="47">
        <v>1328955.67</v>
      </c>
      <c r="G13" s="47">
        <f>+D13-E13</f>
        <v>1737527.11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2392130.62</v>
      </c>
      <c r="C77" s="4">
        <f t="shared" ref="C77:G77" si="10">C43+C9</f>
        <v>676500.1</v>
      </c>
      <c r="D77" s="4">
        <f t="shared" si="10"/>
        <v>3068630.72</v>
      </c>
      <c r="E77" s="4">
        <f t="shared" si="10"/>
        <v>1331103.6100000001</v>
      </c>
      <c r="F77" s="4">
        <f t="shared" si="10"/>
        <v>1328955.67</v>
      </c>
      <c r="G77" s="4">
        <f t="shared" si="10"/>
        <v>1737527.11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2 B1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G10" sqref="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0" t="s">
        <v>431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5" t="s">
        <v>433</v>
      </c>
      <c r="B7" s="168" t="s">
        <v>298</v>
      </c>
      <c r="C7" s="168"/>
      <c r="D7" s="168"/>
      <c r="E7" s="168"/>
      <c r="F7" s="168"/>
      <c r="G7" s="168" t="s">
        <v>299</v>
      </c>
    </row>
    <row r="8" spans="1:7" ht="30" x14ac:dyDescent="0.25">
      <c r="A8" s="166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8"/>
    </row>
    <row r="9" spans="1:7" ht="15.75" customHeight="1" x14ac:dyDescent="0.25">
      <c r="A9" s="26" t="s">
        <v>434</v>
      </c>
      <c r="B9" s="119">
        <f>SUM(B10,B11,B12,B15,B16,B19)</f>
        <v>1826779.76</v>
      </c>
      <c r="C9" s="119">
        <f t="shared" ref="C9:G9" si="0">SUM(C10,C11,C12,C15,C16,C19)</f>
        <v>379593.97</v>
      </c>
      <c r="D9" s="119">
        <f t="shared" si="0"/>
        <v>2206373.73</v>
      </c>
      <c r="E9" s="119">
        <f t="shared" si="0"/>
        <v>825615.87</v>
      </c>
      <c r="F9" s="119">
        <f t="shared" si="0"/>
        <v>825615.87</v>
      </c>
      <c r="G9" s="119">
        <f t="shared" si="0"/>
        <v>1380757.8599999999</v>
      </c>
    </row>
    <row r="10" spans="1:7" x14ac:dyDescent="0.25">
      <c r="A10" s="58" t="s">
        <v>435</v>
      </c>
      <c r="B10" s="75">
        <v>1826779.76</v>
      </c>
      <c r="C10" s="75">
        <v>379593.97</v>
      </c>
      <c r="D10" s="75">
        <f>+B10+C10</f>
        <v>2206373.73</v>
      </c>
      <c r="E10" s="75">
        <v>825615.87</v>
      </c>
      <c r="F10" s="75">
        <v>825615.87</v>
      </c>
      <c r="G10" s="76">
        <f>D10-E10</f>
        <v>1380757.8599999999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5">
        <f>+B11+C11</f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f>+B13+C13</f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1826779.76</v>
      </c>
      <c r="C33" s="119">
        <f t="shared" ref="C33:G33" si="8">C21+C9</f>
        <v>379593.97</v>
      </c>
      <c r="D33" s="119">
        <f t="shared" si="8"/>
        <v>2206373.73</v>
      </c>
      <c r="E33" s="119">
        <f t="shared" si="8"/>
        <v>825615.87</v>
      </c>
      <c r="F33" s="119">
        <f t="shared" si="8"/>
        <v>825615.87</v>
      </c>
      <c r="G33" s="119">
        <f t="shared" si="8"/>
        <v>1380757.8599999999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C21 E11:F21 D12:D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12 B11:C11 G10 B14:F33 C13 E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cp:lastPrinted>2024-03-20T14:35:03Z</cp:lastPrinted>
  <dcterms:created xsi:type="dcterms:W3CDTF">2023-03-16T22:14:51Z</dcterms:created>
  <dcterms:modified xsi:type="dcterms:W3CDTF">2025-01-24T19:08:50Z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