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1BBF8413-715E-4E6F-BB0F-0F9EFF638453}" xr6:coauthVersionLast="47" xr6:coauthVersionMax="47" xr10:uidLastSave="{00000000-0000-0000-0000-000000000000}"/>
  <bookViews>
    <workbookView xWindow="-120" yWindow="-120" windowWidth="38640" windowHeight="21240" activeTab="9" xr2:uid="{0997056E-72B7-4668-9232-7594B3306523}"/>
  </bookViews>
  <sheets>
    <sheet name="Formato 1" sheetId="2" r:id="rId1"/>
    <sheet name="Formato 2" sheetId="3" r:id="rId2"/>
    <sheet name="Formato 3" sheetId="4" r:id="rId3"/>
    <sheet name="Hoja1" sheetId="16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0" l="1"/>
  <c r="D10" i="10"/>
  <c r="G13" i="9"/>
  <c r="D13" i="9"/>
  <c r="B17" i="2" l="1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G35" i="6" l="1"/>
  <c r="C9" i="2" l="1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28" i="6"/>
  <c r="F16" i="6"/>
  <c r="F41" i="6" s="1"/>
  <c r="E75" i="6"/>
  <c r="E67" i="6"/>
  <c r="E59" i="6"/>
  <c r="E54" i="6"/>
  <c r="E45" i="6"/>
  <c r="E37" i="6"/>
  <c r="E28" i="6"/>
  <c r="E16" i="6"/>
  <c r="D75" i="6"/>
  <c r="D67" i="6"/>
  <c r="D59" i="6"/>
  <c r="D54" i="6"/>
  <c r="D45" i="6"/>
  <c r="D3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28" i="6"/>
  <c r="C16" i="6"/>
  <c r="C41" i="6" s="1"/>
  <c r="B75" i="6"/>
  <c r="B67" i="6"/>
  <c r="B59" i="6"/>
  <c r="B54" i="6"/>
  <c r="B45" i="6"/>
  <c r="B37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65" i="6" l="1"/>
  <c r="C8" i="3"/>
  <c r="C20" i="3" s="1"/>
  <c r="C65" i="6"/>
  <c r="D62" i="7"/>
  <c r="G146" i="7"/>
  <c r="H8" i="3"/>
  <c r="H20" i="3" s="1"/>
  <c r="G75" i="6"/>
  <c r="F29" i="8"/>
  <c r="E47" i="2"/>
  <c r="E59" i="2" s="1"/>
  <c r="E29" i="8"/>
  <c r="E84" i="7"/>
  <c r="C9" i="7"/>
  <c r="G71" i="7"/>
  <c r="G62" i="7"/>
  <c r="G28" i="7"/>
  <c r="E79" i="2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B11" i="5" s="1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37" i="6"/>
  <c r="G77" i="9" l="1"/>
  <c r="E81" i="2"/>
  <c r="E70" i="6"/>
  <c r="B70" i="6"/>
  <c r="G41" i="6"/>
  <c r="G42" i="6" s="1"/>
  <c r="E77" i="9"/>
  <c r="D77" i="9"/>
  <c r="F159" i="7"/>
  <c r="E159" i="7"/>
  <c r="C159" i="7"/>
  <c r="G9" i="7"/>
  <c r="F81" i="2"/>
  <c r="B77" i="9"/>
  <c r="F77" i="9"/>
  <c r="D159" i="7"/>
  <c r="G84" i="7"/>
  <c r="G70" i="6" l="1"/>
  <c r="G159" i="7"/>
  <c r="B38" i="2"/>
  <c r="C31" i="2"/>
  <c r="B31" i="2"/>
  <c r="C25" i="2"/>
  <c r="B25" i="2"/>
  <c r="C17" i="2"/>
  <c r="C47" i="2" s="1"/>
  <c r="C62" i="2" s="1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<sst xmlns="http://schemas.openxmlformats.org/spreadsheetml/2006/main" count="813" uniqueCount="567">
  <si>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</si>
  <si>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</si>
  <si>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</si>
  <si>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</si>
  <si>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</si>
  <si>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</si>
  <si>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</si>
  <si>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</si>
  <si>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</si>
  <si>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</si>
  <si>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</si>
  <si>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</si>
  <si>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</si>
  <si>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</si>
  <si>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</si>
  <si>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</si>
  <si>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</si>
  <si>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</si>
  <si>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</si>
  <si>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</si>
  <si>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</si>
  <si>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</si>
  <si>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</si>
  <si>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</si>
  <si>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</si>
  <si>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</si>
  <si>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</si>
  <si>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</si>
  <si>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</si>
  <si>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</si>
  <si>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</si>
  <si>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</si>
  <si>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</si>
  <si>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</si>
  <si>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</si>
  <si>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</si>
  <si>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</si>
  <si>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</si>
  <si>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</si>
  <si>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</si>
  <si>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</si>
  <si>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</si>
  <si>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</si>
  <si>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</si>
  <si>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</si>
  <si>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</si>
  <si>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</si>
  <si>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</si>
  <si>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</si>
  <si>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</si>
  <si>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</si>
  <si>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</si>
  <si>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</si>
  <si>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</si>
  <si>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</si>
  <si>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</si>
  <si>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</si>
  <si>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</si>
  <si>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</si>
  <si>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</si>
  <si>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</si>
  <si>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</si>
  <si>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</si>
  <si>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</si>
  <si>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</si>
  <si>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</si>
  <si>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</si>
  <si>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</si>
  <si>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</si>
  <si>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</si>
  <si>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</si>
  <si>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</si>
  <si>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</si>
  <si>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</si>
  <si>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</si>
  <si>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</si>
  <si>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</si>
  <si>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</si>
  <si>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</si>
  <si>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</si>
  <si>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</si>
  <si>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</si>
  <si>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</si>
  <si>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</si>
  <si>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</si>
  <si>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</si>
  <si>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</si>
  <si>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</si>
  <si>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</si>
  <si>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</si>
  <si>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</si>
  <si>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</si>
  <si>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</si>
  <si>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</si>
  <si>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</si>
  <si>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</si>
  <si>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</si>
  <si>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</si>
  <si>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</si>
  <si>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</si>
  <si>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</si>
  <si>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</si>
  <si>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</si>
  <si>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</si>
  <si>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</si>
  <si>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</si>
  <si>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</si>
  <si>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</si>
  <si>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</si>
  <si>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</si>
  <si>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</si>
  <si>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</si>
  <si>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</si>
  <si>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</si>
  <si>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</si>
  <si>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</si>
  <si>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</si>
  <si>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</si>
  <si>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</si>
  <si>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</si>
  <si>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</si>
  <si>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</si>
  <si>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</si>
  <si>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</si>
  <si>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</si>
  <si>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</si>
  <si>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</si>
  <si>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</si>
  <si>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</si>
  <si>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</si>
  <si>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</si>
  <si>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</si>
  <si>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</si>
  <si>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</si>
  <si>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</si>
  <si>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</si>
  <si>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</si>
  <si>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</si>
  <si>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</si>
  <si>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</si>
  <si>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</si>
  <si>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</si>
  <si>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</si>
  <si>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</si>
  <si>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</si>
  <si>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</si>
  <si>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</si>
  <si>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</si>
  <si>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</si>
  <si>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</si>
  <si>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</si>
  <si>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</si>
  <si>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</si>
  <si>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</si>
  <si>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</si>
  <si>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</si>
  <si>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</si>
  <si>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</si>
  <si>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</si>
  <si>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</si>
  <si>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</si>
  <si>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</si>
  <si>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</si>
  <si>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</si>
  <si>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</si>
  <si>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</si>
  <si>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</si>
  <si>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</si>
  <si>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</si>
  <si>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</si>
  <si>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</si>
  <si>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</si>
  <si>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</si>
  <si>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</si>
  <si>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</si>
  <si>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</si>
  <si>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</si>
  <si>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</si>
  <si>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</si>
  <si>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</si>
  <si>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</si>
  <si>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</si>
  <si>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</si>
  <si>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</si>
  <si>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</si>
  <si>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</si>
  <si>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</si>
  <si>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</si>
  <si>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</si>
  <si>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</si>
  <si>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</si>
  <si>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</si>
  <si>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</si>
  <si>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</si>
  <si>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</si>
  <si>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</si>
  <si>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</si>
  <si>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</si>
  <si>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</si>
  <si>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</si>
  <si>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</si>
  <si>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</si>
  <si>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</si>
  <si>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</si>
  <si>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</si>
  <si>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</si>
  <si>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</si>
  <si>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</si>
  <si>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</si>
  <si>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</si>
  <si>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</si>
  <si>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</si>
  <si>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</si>
  <si>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</si>
  <si>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</si>
  <si>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</si>
  <si>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</si>
  <si>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</si>
  <si>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</si>
  <si>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</si>
  <si>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</si>
  <si>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</si>
  <si>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</si>
  <si>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</si>
  <si>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</si>
  <si>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</si>
  <si>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</si>
  <si>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</si>
  <si>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</si>
  <si>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</si>
  <si>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</si>
  <si>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</si>
  <si>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</si>
  <si>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</si>
  <si>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</si>
  <si>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</si>
  <si>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</si>
  <si>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</si>
  <si>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</si>
  <si>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</si>
  <si>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</si>
  <si>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</si>
  <si>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</si>
  <si>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</si>
  <si>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</si>
  <si>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</si>
  <si>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</si>
  <si>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</si>
  <si>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</si>
  <si>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</si>
  <si>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</si>
  <si>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</si>
  <si>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</si>
  <si>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</si>
  <si>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</si>
  <si>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</si>
  <si>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</si>
  <si>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</si>
  <si>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</si>
  <si>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</si>
  <si>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</si>
  <si>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</si>
  <si>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</si>
  <si>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</si>
  <si>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</si>
  <si>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</si>
  <si>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</si>
  <si>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</si>
  <si>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</si>
  <si>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</si>
  <si>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</si>
  <si>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</si>
  <si>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</si>
  <si>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</si>
  <si>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</si>
  <si>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</si>
  <si>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</si>
  <si>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</si>
  <si>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</si>
  <si>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</si>
  <si>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</si>
  <si>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</si>
  <si>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</si>
  <si>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</si>
  <si>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</si>
  <si>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</si>
  <si>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</si>
  <si>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</si>
  <si>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</si>
  <si>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</si>
  <si>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</si>
  <si>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</si>
  <si>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</si>
  <si>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</si>
  <si>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</si>
  <si>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</si>
  <si>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</si>
  <si>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</si>
  <si>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</si>
  <si>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</si>
  <si>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</si>
  <si>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</si>
  <si>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</si>
  <si>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</si>
  <si>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</si>
  <si>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</si>
  <si>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</si>
  <si>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</si>
  <si>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</si>
  <si>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</si>
  <si>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</si>
  <si>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</si>
  <si>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</si>
  <si>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</si>
  <si>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</si>
  <si>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</si>
  <si>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</si>
  <si>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</si>
  <si>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</si>
  <si>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</si>
  <si>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</si>
  <si>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</si>
  <si>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</si>
  <si>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</si>
  <si>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</si>
  <si>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</si>
  <si>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</si>
  <si>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</si>
  <si>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</si>
  <si>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</si>
  <si>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</si>
  <si>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</si>
  <si>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</si>
  <si>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</si>
  <si>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</si>
  <si>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</si>
  <si>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</si>
  <si>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</si>
  <si>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</si>
  <si>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</si>
  <si>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</si>
  <si>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</si>
  <si>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</si>
  <si>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</si>
  <si>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</si>
  <si>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</si>
  <si>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</si>
  <si>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</si>
  <si>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</si>
  <si>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</si>
  <si>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</si>
  <si>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</si>
  <si>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</si>
  <si>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</si>
  <si>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</si>
  <si>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</si>
  <si>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</si>
  <si>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</si>
  <si>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</si>
  <si>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</si>
  <si>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</si>
  <si>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</si>
  <si>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</si>
  <si>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</si>
  <si>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</si>
  <si>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</si>
  <si>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</si>
  <si>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</si>
  <si>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</si>
  <si>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</si>
  <si>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</si>
  <si>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</si>
  <si>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</si>
  <si>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</si>
  <si>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</si>
  <si>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</si>
  <si>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</si>
  <si>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</si>
  <si>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</si>
  <si>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</si>
  <si>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</si>
  <si>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</si>
  <si>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</si>
  <si>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</si>
  <si>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</si>
  <si>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</si>
  <si>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</si>
  <si>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</si>
  <si>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</si>
  <si>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</si>
  <si>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</si>
  <si>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</si>
  <si>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</si>
  <si>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</si>
  <si>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</si>
  <si>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</si>
  <si>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</si>
  <si>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</si>
  <si>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</si>
  <si>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</si>
  <si>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</si>
  <si>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</si>
  <si>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</si>
  <si>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</si>
  <si>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</si>
  <si>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</si>
  <si>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</si>
  <si>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</si>
  <si>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</si>
  <si>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</si>
  <si>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</si>
  <si>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</si>
  <si>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</si>
  <si>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</si>
  <si>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</si>
  <si>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</si>
  <si>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</si>
  <si>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</si>
  <si>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</si>
  <si>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</si>
  <si>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</si>
  <si>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</si>
  <si>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</si>
  <si>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</si>
  <si>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</si>
  <si>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</si>
  <si>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</si>
  <si>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</si>
  <si>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</si>
  <si>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</si>
  <si>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</si>
  <si>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</si>
  <si>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</si>
  <si>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</si>
  <si>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</si>
  <si>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</si>
  <si>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</si>
  <si>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</si>
  <si>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</si>
  <si>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</si>
  <si>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</si>
  <si>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</si>
  <si>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</si>
  <si>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</si>
  <si>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</si>
  <si>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</si>
  <si>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</si>
  <si>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</si>
  <si>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</si>
  <si>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</si>
  <si>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</si>
  <si>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</si>
  <si>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</si>
  <si>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</si>
  <si>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</si>
  <si>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</si>
  <si>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</si>
  <si>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</si>
  <si>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</si>
  <si>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</si>
  <si>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</si>
  <si>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</si>
  <si>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</si>
  <si>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</si>
  <si>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</si>
  <si>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</si>
  <si>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</si>
  <si>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</si>
  <si>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</si>
  <si>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</si>
  <si>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</si>
  <si>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</si>
  <si>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</si>
  <si>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</si>
  <si>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</si>
  <si>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</si>
  <si>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</si>
  <si>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</si>
  <si>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</si>
  <si>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</si>
  <si>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</si>
  <si>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</si>
  <si>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</si>
  <si>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</si>
  <si>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</si>
  <si>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</si>
  <si>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</si>
  <si>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</si>
  <si>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</si>
  <si>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</si>
  <si>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</si>
  <si>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</si>
  <si>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</si>
  <si>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</si>
  <si>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</si>
  <si>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</si>
  <si>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</si>
  <si>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</si>
  <si>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</si>
  <si>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</si>
  <si>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</si>
  <si>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</si>
  <si>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</si>
  <si>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</si>
  <si>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</si>
  <si>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</si>
  <si>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</si>
  <si>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</si>
  <si>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</si>
  <si>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</si>
  <si>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</si>
  <si>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</si>
  <si>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</si>
  <si>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</si>
  <si>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</si>
  <si>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</si>
  <si>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</si>
  <si>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</si>
  <si>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</si>
  <si>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</si>
  <si>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</si>
  <si>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</si>
  <si>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</si>
  <si>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</si>
  <si>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</si>
  <si>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</si>
  <si>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</si>
  <si>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</si>
  <si>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</si>
  <si>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</si>
  <si>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</si>
  <si>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</si>
  <si>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</si>
  <si>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</si>
  <si>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</si>
  <si>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</si>
  <si>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</si>
  <si>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</si>
  <si>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</si>
  <si>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</si>
  <si>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</si>
  <si>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</si>
  <si>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</si>
  <si>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</si>
  <si>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</si>
  <si>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</si>
  <si>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</si>
  <si>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</si>
  <si>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</si>
  <si>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</si>
  <si>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</si>
  <si>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</si>
  <si>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</si>
  <si>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</si>
  <si>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</si>
  <si>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</si>
  <si>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</si>
  <si>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</si>
  <si>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</si>
  <si>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</si>
  <si>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</si>
  <si>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</si>
  <si>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</si>
  <si>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</si>
  <si>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MUNICIPAL DE PLANEACION Y DESARROLLO DE APASEO EL GRANDE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</si>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</sst>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8" xfId="1" applyFont="1" applyBorder="1" applyAlignment="1" applyProtection="1">
      <alignment horizontal="right"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81643</xdr:rowOff>
    </xdr:from>
    <xdr:to>
      <xdr:col>0</xdr:col>
      <xdr:colOff>1207435</xdr:colOff>
      <xdr:row>6</xdr:row>
      <xdr:rowOff>53192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36BC7A-36BE-408B-8B7B-4F1EC92EB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6286"/>
          <a:ext cx="1207435" cy="502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101330</xdr:rowOff>
    </xdr:from>
    <xdr:to>
      <xdr:col>0</xdr:col>
      <xdr:colOff>1207435</xdr:colOff>
      <xdr:row>6</xdr:row>
      <xdr:rowOff>76642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74A621-1661-4E4B-A077-9F0547012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5692"/>
          <a:ext cx="1207435" cy="694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129886</xdr:colOff>
      <xdr:row>1</xdr:row>
      <xdr:rowOff>115456</xdr:rowOff>
    </xdr:from>
    <xdr:to>
      <xdr:col>0</xdr:col>
      <xdr:colOff>1337321</xdr:colOff>
      <xdr:row>5</xdr:row>
      <xdr:rowOff>59754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304BB1-FAF0-4495-8F5E-261E6FFEA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6" y="635001"/>
          <a:ext cx="1207435" cy="694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42649</xdr:colOff>
      <xdr:row>1</xdr:row>
      <xdr:rowOff>127947</xdr:rowOff>
    </xdr:from>
    <xdr:to>
      <xdr:col>0</xdr:col>
      <xdr:colOff>1250084</xdr:colOff>
      <xdr:row>5</xdr:row>
      <xdr:rowOff>83446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8B8BC1-6E1B-40D2-AABE-2962B3E18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9" y="639738"/>
          <a:ext cx="1207435" cy="6947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137861</xdr:colOff>
      <xdr:row>1</xdr:row>
      <xdr:rowOff>162927</xdr:rowOff>
    </xdr:from>
    <xdr:to>
      <xdr:col>0</xdr:col>
      <xdr:colOff>1345296</xdr:colOff>
      <xdr:row>5</xdr:row>
      <xdr:rowOff>105707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431A1C-B356-443A-B658-389992BB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61" y="676776"/>
          <a:ext cx="1207435" cy="6947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2</xdr:row>
      <xdr:rowOff>44824</xdr:rowOff>
    </xdr:from>
    <xdr:to>
      <xdr:col>0</xdr:col>
      <xdr:colOff>1241053</xdr:colOff>
      <xdr:row>5</xdr:row>
      <xdr:rowOff>168077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898D0-9922-4806-80FE-9361C8F6E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750795"/>
          <a:ext cx="1207435" cy="6947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85481</xdr:colOff>
      <xdr:row>2</xdr:row>
      <xdr:rowOff>12212</xdr:rowOff>
    </xdr:from>
    <xdr:to>
      <xdr:col>0</xdr:col>
      <xdr:colOff>1292916</xdr:colOff>
      <xdr:row>5</xdr:row>
      <xdr:rowOff>120811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123E20-47AF-4D60-86DD-327416E0C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1" y="720481"/>
          <a:ext cx="1207435" cy="694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107540</xdr:colOff>
      <xdr:row>2</xdr:row>
      <xdr:rowOff>122903</xdr:rowOff>
    </xdr:from>
    <xdr:to>
      <xdr:col>0</xdr:col>
      <xdr:colOff>1314975</xdr:colOff>
      <xdr:row>5</xdr:row>
      <xdr:rowOff>264592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7D22EF-2DC6-4813-9234-FC7B42798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0" y="814234"/>
          <a:ext cx="1207435" cy="6947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14883</xdr:colOff>
      <xdr:row>2</xdr:row>
      <xdr:rowOff>74414</xdr:rowOff>
    </xdr:from>
    <xdr:to>
      <xdr:col>0</xdr:col>
      <xdr:colOff>1222318</xdr:colOff>
      <xdr:row>5</xdr:row>
      <xdr:rowOff>188737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651F69-A6BD-4FB3-BE6A-89DB0E9CA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3" y="788789"/>
          <a:ext cx="1207435" cy="6947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E71" sqref="E71"/>
    </sheetView>
  </sheetViews>
  <sheetFormatPr baseColWidth="10" defaultColWidth="11" defaultRowHeight="15" x14ac:dyDescent="0.25"/>
  <cols>
    <col min="1" max="1" width="96.42578125" customWidth="1"/>
    <col min="2" max="2" width="17.42578125" customWidth="1"/>
    <col min="3" max="3" width="15.5703125" customWidth="1"/>
    <col min="4" max="4" width="98.7109375" bestFit="1" customWidth="1"/>
    <col min="5" max="5" width="17" customWidth="1"/>
    <col min="6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564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565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793491.2</v>
      </c>
      <c r="C9" s="49">
        <f>SUM(C10:C16)</f>
        <v>419601.51</v>
      </c>
      <c r="D9" s="48" t="s">
        <v>12</v>
      </c>
      <c r="E9" s="49">
        <f>SUM(E10:E18)</f>
        <v>112131.79999999999</v>
      </c>
      <c r="F9" s="49">
        <f>SUM(F10:F18)</f>
        <v>49411.89</v>
      </c>
    </row>
    <row r="10" spans="1:6" x14ac:dyDescent="0.25">
      <c r="A10" s="50" t="s">
        <v>13</v>
      </c>
      <c r="B10" s="49">
        <v>10000</v>
      </c>
      <c r="C10" s="49">
        <v>10000</v>
      </c>
      <c r="D10" s="50" t="s">
        <v>14</v>
      </c>
      <c r="E10" s="49">
        <v>65829.34</v>
      </c>
      <c r="F10" s="49">
        <v>49411.89</v>
      </c>
    </row>
    <row r="11" spans="1:6" x14ac:dyDescent="0.25">
      <c r="A11" s="50" t="s">
        <v>15</v>
      </c>
      <c r="B11" s="49">
        <v>783491.2</v>
      </c>
      <c r="C11" s="49">
        <v>409601.51</v>
      </c>
      <c r="D11" s="50" t="s">
        <v>16</v>
      </c>
      <c r="E11" s="49">
        <v>444.08</v>
      </c>
      <c r="F11" s="49">
        <v>0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0</v>
      </c>
      <c r="F12" s="49">
        <v>0</v>
      </c>
    </row>
    <row r="13" spans="1:6" x14ac:dyDescent="0.25">
      <c r="A13" s="50" t="s">
        <v>19</v>
      </c>
      <c r="B13" s="49">
        <v>0</v>
      </c>
      <c r="C13" s="49">
        <v>0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0</v>
      </c>
      <c r="D14" s="50" t="s">
        <v>22</v>
      </c>
      <c r="E14" s="49">
        <v>0</v>
      </c>
      <c r="F14" s="49">
        <v>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45858.38</v>
      </c>
      <c r="F16" s="49">
        <v>0</v>
      </c>
    </row>
    <row r="17" spans="1:6" x14ac:dyDescent="0.25">
      <c r="A17" s="48" t="s">
        <v>27</v>
      </c>
      <c r="B17" s="49">
        <f>SUM(B18:B24)</f>
        <v>142.43</v>
      </c>
      <c r="C17" s="49">
        <f>SUM(C18:C24)</f>
        <v>462.57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0</v>
      </c>
      <c r="F18" s="49">
        <v>0</v>
      </c>
    </row>
    <row r="19" spans="1:6" x14ac:dyDescent="0.25">
      <c r="A19" s="50" t="s">
        <v>31</v>
      </c>
      <c r="B19" s="49">
        <v>0</v>
      </c>
      <c r="C19" s="49">
        <v>0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142.43</v>
      </c>
      <c r="C20" s="49">
        <v>462.57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0</v>
      </c>
      <c r="C24" s="49">
        <v>0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0</v>
      </c>
      <c r="C25" s="49">
        <f>SUM(C26:C30)</f>
        <v>0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0</v>
      </c>
      <c r="C26" s="49">
        <v>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0</v>
      </c>
      <c r="C29" s="4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793633.63</v>
      </c>
      <c r="C47" s="4">
        <f>C9+C17+C25+C31+C37+C38+C41</f>
        <v>420064.08</v>
      </c>
      <c r="D47" s="2" t="s">
        <v>86</v>
      </c>
      <c r="E47" s="4">
        <f>E9+E19+E23+E26+E27+E31+E38+E42</f>
        <v>112131.79999999999</v>
      </c>
      <c r="F47" s="4">
        <f>F9+F19+F23+F26+F27+F31+F38+F42</f>
        <v>49411.89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0</v>
      </c>
      <c r="C52" s="49">
        <v>0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315759.96000000002</v>
      </c>
      <c r="C53" s="49">
        <v>195812.69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29707.96</v>
      </c>
      <c r="C54" s="49">
        <v>18014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-90939.82</v>
      </c>
      <c r="C55" s="49">
        <v>0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112131.79999999999</v>
      </c>
      <c r="F59" s="4">
        <f>F47+F57</f>
        <v>49411.89</v>
      </c>
    </row>
    <row r="60" spans="1:6" x14ac:dyDescent="0.25">
      <c r="A60" s="3" t="s">
        <v>106</v>
      </c>
      <c r="B60" s="4">
        <f>SUM(B50:B58)</f>
        <v>254528.10000000003</v>
      </c>
      <c r="C60" s="4">
        <f>SUM(C50:C58)</f>
        <v>213826.69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1048161.73</v>
      </c>
      <c r="C62" s="4">
        <f>SUM(C47+C60)</f>
        <v>633890.77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0</v>
      </c>
      <c r="F63" s="49">
        <f>SUM(F64:F66)</f>
        <v>166959.21</v>
      </c>
    </row>
    <row r="64" spans="1:6" x14ac:dyDescent="0.25">
      <c r="A64" s="47"/>
      <c r="B64" s="47"/>
      <c r="C64" s="47"/>
      <c r="D64" s="48" t="s">
        <v>110</v>
      </c>
      <c r="E64" s="49">
        <v>0</v>
      </c>
      <c r="F64" s="49">
        <v>166959.21</v>
      </c>
    </row>
    <row r="65" spans="1:6" x14ac:dyDescent="0.25">
      <c r="A65" s="47"/>
      <c r="B65" s="47"/>
      <c r="C65" s="47"/>
      <c r="D65" s="52" t="s">
        <v>111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936029.92999999993</v>
      </c>
      <c r="F68" s="49">
        <f>SUM(F69:F73)</f>
        <v>370652.19</v>
      </c>
    </row>
    <row r="69" spans="1:6" x14ac:dyDescent="0.25">
      <c r="A69" s="55"/>
      <c r="B69" s="47"/>
      <c r="C69" s="47"/>
      <c r="D69" s="48" t="s">
        <v>114</v>
      </c>
      <c r="E69" s="49">
        <v>399544.94</v>
      </c>
      <c r="F69" s="49">
        <v>370652.19</v>
      </c>
    </row>
    <row r="70" spans="1:6" x14ac:dyDescent="0.25">
      <c r="A70" s="55"/>
      <c r="B70" s="47"/>
      <c r="C70" s="47"/>
      <c r="D70" s="48" t="s">
        <v>115</v>
      </c>
      <c r="E70" s="49">
        <v>536484.99</v>
      </c>
      <c r="F70" s="49">
        <v>0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936029.92999999993</v>
      </c>
      <c r="F79" s="4">
        <f>F63+F68+F75</f>
        <v>537611.4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1048161.73</v>
      </c>
      <c r="F81" s="4">
        <f>F59+F79</f>
        <v>587023.29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12:C19 B21:C46 B56:C62 E12:F15 F11 E17:F63 F16 E65:F68 E64 E71:F81 F70 C55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topLeftCell="A4" zoomScale="64" zoomScaleNormal="70" workbookViewId="0">
      <selection activeCell="F13" sqref="F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437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438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439</v>
      </c>
      <c r="B7" s="153" t="s">
        <v>304</v>
      </c>
      <c r="C7" s="153"/>
      <c r="D7" s="153"/>
      <c r="E7" s="153"/>
      <c r="F7" s="153"/>
      <c r="G7" s="153" t="s">
        <v>305</v>
      </c>
    </row>
    <row r="8" spans="1:7" ht="30" x14ac:dyDescent="0.25">
      <c r="A8" s="151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3"/>
    </row>
    <row r="9" spans="1:7" ht="15.75" customHeight="1" x14ac:dyDescent="0.25">
      <c r="A9" s="27" t="s">
        <v>440</v>
      </c>
      <c r="B9" s="123">
        <f>SUM(B10,B11,B12,B15,B16,B19)</f>
        <v>1655233.54</v>
      </c>
      <c r="C9" s="123">
        <f t="shared" ref="C9:G9" si="0">SUM(C10,C11,C12,C15,C16,C19)</f>
        <v>151000</v>
      </c>
      <c r="D9" s="123">
        <f t="shared" si="0"/>
        <v>1806233.54</v>
      </c>
      <c r="E9" s="123">
        <f t="shared" si="0"/>
        <v>1380328.13</v>
      </c>
      <c r="F9" s="123">
        <f t="shared" si="0"/>
        <v>1343957.26</v>
      </c>
      <c r="G9" s="123">
        <f t="shared" si="0"/>
        <v>425905.41000000003</v>
      </c>
    </row>
    <row r="10" spans="1:7" x14ac:dyDescent="0.25">
      <c r="A10" s="60" t="s">
        <v>441</v>
      </c>
      <c r="B10" s="77">
        <v>1511914.98</v>
      </c>
      <c r="C10" s="77">
        <v>151000</v>
      </c>
      <c r="D10" s="77">
        <f>+B10+C10</f>
        <v>1662914.98</v>
      </c>
      <c r="E10" s="77">
        <v>1250611.68</v>
      </c>
      <c r="F10" s="77">
        <v>1232426.25</v>
      </c>
      <c r="G10" s="177">
        <f>D10-E10</f>
        <v>412303.30000000005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143318.56</v>
      </c>
      <c r="C12" s="79">
        <f t="shared" ref="C12:G12" si="2">C13+C14</f>
        <v>0</v>
      </c>
      <c r="D12" s="79">
        <f t="shared" si="2"/>
        <v>143318.56</v>
      </c>
      <c r="E12" s="79">
        <f t="shared" si="2"/>
        <v>129716.45</v>
      </c>
      <c r="F12" s="79">
        <f t="shared" si="2"/>
        <v>111531.01</v>
      </c>
      <c r="G12" s="177">
        <f t="shared" si="2"/>
        <v>13602.11</v>
      </c>
    </row>
    <row r="13" spans="1:7" x14ac:dyDescent="0.25">
      <c r="A13" s="80" t="s">
        <v>444</v>
      </c>
      <c r="B13" s="79">
        <v>143318.56</v>
      </c>
      <c r="C13" s="79">
        <v>0</v>
      </c>
      <c r="D13" s="79">
        <f>+B13+C13</f>
        <v>143318.56</v>
      </c>
      <c r="E13" s="79">
        <v>129716.45</v>
      </c>
      <c r="F13" s="79">
        <v>111531.01</v>
      </c>
      <c r="G13" s="177">
        <f t="shared" si="1"/>
        <v>13602.11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37">
        <f>B21+B9</f>
        <v>1655233.54</v>
      </c>
      <c r="C33" s="37">
        <f t="shared" ref="C33:G33" si="8">C21+C9</f>
        <v>151000</v>
      </c>
      <c r="D33" s="37">
        <f t="shared" si="8"/>
        <v>1806233.54</v>
      </c>
      <c r="E33" s="37">
        <f t="shared" si="8"/>
        <v>1380328.13</v>
      </c>
      <c r="F33" s="37">
        <f t="shared" si="8"/>
        <v>1343957.26</v>
      </c>
      <c r="G33" s="178">
        <f t="shared" si="8"/>
        <v>425905.41000000003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G11 G10 B14:F33 C13" unlockedFormula="1"/>
    <ignoredError sqref="G12:G33" formula="1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453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35" t="s">
        <v>454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455</v>
      </c>
      <c r="B5" s="136"/>
      <c r="C5" s="136"/>
      <c r="D5" s="136"/>
      <c r="E5" s="136"/>
      <c r="F5" s="136"/>
      <c r="G5" s="137"/>
    </row>
    <row r="6" spans="1:7" x14ac:dyDescent="0.25">
      <c r="A6" s="164" t="s">
        <v>456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457</v>
      </c>
      <c r="C7" s="165"/>
      <c r="D7" s="165"/>
      <c r="E7" s="165"/>
      <c r="F7" s="165"/>
      <c r="G7" s="165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17" t="s">
        <v>473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455</v>
      </c>
      <c r="B5" s="118"/>
      <c r="C5" s="118"/>
      <c r="D5" s="118"/>
      <c r="E5" s="118"/>
      <c r="F5" s="118"/>
      <c r="G5" s="119"/>
    </row>
    <row r="6" spans="1:7" x14ac:dyDescent="0.25">
      <c r="A6" s="168" t="s">
        <v>474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457</v>
      </c>
      <c r="C7" s="165"/>
      <c r="D7" s="165"/>
      <c r="E7" s="165"/>
      <c r="F7" s="165"/>
      <c r="G7" s="165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488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17" t="s">
        <v>489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511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512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PLANEACION Y DESARROLLO DE APASEO EL GRANDE</v>
      </c>
      <c r="B2" s="133"/>
      <c r="C2" s="133"/>
      <c r="D2" s="133"/>
      <c r="E2" s="133"/>
      <c r="F2" s="133"/>
      <c r="G2" s="134"/>
    </row>
    <row r="3" spans="1:7" x14ac:dyDescent="0.25">
      <c r="A3" s="117" t="s">
        <v>514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474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511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512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517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INSTITUTO MUNICIPAL DE PLANEACION Y DESARROLLO DE APASEO EL GRANDE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518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519</v>
      </c>
      <c r="C4" s="125" t="s">
        <v>520</v>
      </c>
      <c r="D4" s="125" t="s">
        <v>521</v>
      </c>
      <c r="E4" s="125" t="s">
        <v>522</v>
      </c>
      <c r="F4" s="125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6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7"/>
      <c r="C20" s="127"/>
      <c r="D20" s="127"/>
      <c r="E20" s="127"/>
      <c r="F20" s="127"/>
    </row>
    <row r="21" spans="1:6" ht="30" x14ac:dyDescent="0.25">
      <c r="A21" s="61" t="s">
        <v>536</v>
      </c>
      <c r="B21" s="127"/>
      <c r="C21" s="127"/>
      <c r="D21" s="127"/>
      <c r="E21" s="127"/>
      <c r="F21" s="127"/>
    </row>
    <row r="22" spans="1:6" ht="30" x14ac:dyDescent="0.25">
      <c r="A22" s="61" t="s">
        <v>537</v>
      </c>
      <c r="B22" s="127"/>
      <c r="C22" s="127"/>
      <c r="D22" s="127"/>
      <c r="E22" s="127"/>
      <c r="F22" s="127"/>
    </row>
    <row r="23" spans="1:6" ht="15" x14ac:dyDescent="0.25">
      <c r="A23" s="61" t="s">
        <v>538</v>
      </c>
      <c r="B23" s="127"/>
      <c r="C23" s="127"/>
      <c r="D23" s="127"/>
      <c r="E23" s="127"/>
      <c r="F23" s="127"/>
    </row>
    <row r="24" spans="1:6" ht="15" x14ac:dyDescent="0.25">
      <c r="A24" s="61" t="s">
        <v>539</v>
      </c>
      <c r="B24" s="128"/>
      <c r="C24" s="62"/>
      <c r="D24" s="62"/>
      <c r="E24" s="62"/>
      <c r="F24" s="62"/>
    </row>
    <row r="25" spans="1:6" ht="15" x14ac:dyDescent="0.25">
      <c r="A25" s="61" t="s">
        <v>540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7"/>
      <c r="C48" s="127"/>
      <c r="D48" s="127"/>
      <c r="E48" s="127"/>
      <c r="F48" s="127"/>
    </row>
    <row r="49" spans="1:6" ht="15" x14ac:dyDescent="0.25">
      <c r="A49" s="61" t="s">
        <v>553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110" workbookViewId="0">
      <selection activeCell="H39" sqref="H3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4">
        <v>49411.89</v>
      </c>
      <c r="C18" s="112"/>
      <c r="D18" s="112"/>
      <c r="E18" s="112"/>
      <c r="F18" s="4">
        <v>112131.8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49411.89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112131.8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70" workbookViewId="0">
      <selection activeCell="B28" sqref="B2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880E-B37D-470E-AF85-C69B1D79E623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7" zoomScale="67" zoomScaleNormal="53" workbookViewId="0">
      <selection activeCell="C14" sqref="C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189</v>
      </c>
      <c r="B1" s="148"/>
      <c r="C1" s="148"/>
      <c r="D1" s="149"/>
    </row>
    <row r="2" spans="1:4" x14ac:dyDescent="0.25">
      <c r="A2" s="114" t="str">
        <f>'Formato 1'!A2</f>
        <v>INSTITUTO MUNICIPAL DE PLANEACION Y DESARROLLO DE APASEO EL GRANDE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2300125.6</v>
      </c>
      <c r="C8" s="15">
        <f>SUM(C9:C11)</f>
        <v>2300125.6</v>
      </c>
      <c r="D8" s="15">
        <f>SUM(D9:D11)</f>
        <v>2301415.5499999998</v>
      </c>
    </row>
    <row r="9" spans="1:4" x14ac:dyDescent="0.25">
      <c r="A9" s="60" t="s">
        <v>195</v>
      </c>
      <c r="B9" s="97">
        <v>2300125.6</v>
      </c>
      <c r="C9" s="97">
        <v>2300125.6</v>
      </c>
      <c r="D9" s="97">
        <v>2301415.5499999998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f>B44</f>
        <v>0</v>
      </c>
      <c r="C11" s="97">
        <v>0</v>
      </c>
      <c r="D11" s="97"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2300125.6</v>
      </c>
      <c r="C13" s="15">
        <f>C14+C15</f>
        <v>1990566.06</v>
      </c>
      <c r="D13" s="15">
        <f>D14+D15</f>
        <v>1967222.99</v>
      </c>
    </row>
    <row r="14" spans="1:4" x14ac:dyDescent="0.25">
      <c r="A14" s="60" t="s">
        <v>199</v>
      </c>
      <c r="B14" s="97">
        <v>2300125.6</v>
      </c>
      <c r="C14" s="97">
        <v>1990566.06</v>
      </c>
      <c r="D14" s="97">
        <v>1967222.99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366941.82</v>
      </c>
      <c r="D17" s="15">
        <f>D18+D19</f>
        <v>366941.82</v>
      </c>
    </row>
    <row r="18" spans="1:4" x14ac:dyDescent="0.25">
      <c r="A18" s="60" t="s">
        <v>202</v>
      </c>
      <c r="B18" s="17">
        <v>0</v>
      </c>
      <c r="C18" s="49">
        <v>366941.82</v>
      </c>
      <c r="D18" s="49">
        <v>366941.82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676501.3600000001</v>
      </c>
      <c r="D21" s="15">
        <f>D8-D13+D17</f>
        <v>701134.37999999989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676501.3600000001</v>
      </c>
      <c r="D23" s="15">
        <f>D21-D11</f>
        <v>701134.37999999989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309559.5400000001</v>
      </c>
      <c r="D25" s="15">
        <f>D23-D17</f>
        <v>334192.55999999988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309559.5400000001</v>
      </c>
      <c r="D33" s="4">
        <f>D25+D29</f>
        <v>334192.55999999988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2300125.6</v>
      </c>
      <c r="C48" s="99">
        <f>C9</f>
        <v>2300125.6</v>
      </c>
      <c r="D48" s="99">
        <f>D9</f>
        <v>2301415.5499999998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2300125.6</v>
      </c>
      <c r="C53" s="49">
        <f>C14</f>
        <v>1990566.06</v>
      </c>
      <c r="D53" s="49">
        <f>D14</f>
        <v>1967222.99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366941.82</v>
      </c>
      <c r="D55" s="49">
        <f>D18</f>
        <v>366941.82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676501.3600000001</v>
      </c>
      <c r="D57" s="4">
        <f>D48+D49-D53+D55</f>
        <v>701134.37999999989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676501.3600000001</v>
      </c>
      <c r="D59" s="4">
        <f>D57-D49</f>
        <v>701134.37999999989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0 B15:D17 B20:D25 B18 B12:D13 B11 B19 D1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10" zoomScale="76" zoomScaleNormal="115" workbookViewId="0">
      <selection activeCell="F36" sqref="F3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230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232</v>
      </c>
      <c r="B6" s="152" t="s">
        <v>233</v>
      </c>
      <c r="C6" s="152"/>
      <c r="D6" s="152"/>
      <c r="E6" s="152"/>
      <c r="F6" s="152"/>
      <c r="G6" s="152" t="s">
        <v>234</v>
      </c>
    </row>
    <row r="7" spans="1:7" ht="30" x14ac:dyDescent="0.25">
      <c r="A7" s="151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2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1229.7</v>
      </c>
      <c r="G12" s="49">
        <f t="shared" si="0"/>
        <v>1229.7</v>
      </c>
    </row>
    <row r="13" spans="1:7" x14ac:dyDescent="0.25">
      <c r="A13" s="60" t="s">
        <v>244</v>
      </c>
      <c r="B13" s="49">
        <v>0</v>
      </c>
      <c r="C13" s="49">
        <v>0</v>
      </c>
      <c r="D13" s="49">
        <v>0</v>
      </c>
      <c r="E13" s="49">
        <v>0</v>
      </c>
      <c r="F13" s="49">
        <v>41.44</v>
      </c>
      <c r="G13" s="49">
        <f t="shared" si="0"/>
        <v>41.44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f t="shared" si="0"/>
        <v>0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5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f t="shared" si="4"/>
        <v>0</v>
      </c>
    </row>
    <row r="35" spans="1:7" ht="14.45" customHeight="1" x14ac:dyDescent="0.25">
      <c r="A35" s="60" t="s">
        <v>266</v>
      </c>
      <c r="B35" s="49">
        <v>2300125.6</v>
      </c>
      <c r="C35" s="49">
        <v>366941.82</v>
      </c>
      <c r="D35" s="49">
        <v>2667067.42</v>
      </c>
      <c r="E35" s="49">
        <v>2300125.6</v>
      </c>
      <c r="F35" s="49">
        <v>2301415.5499999998</v>
      </c>
      <c r="G35" s="49">
        <f t="shared" si="4"/>
        <v>1289.9499999997206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5">B38+B39</f>
        <v>5000</v>
      </c>
      <c r="C37" s="49">
        <f t="shared" si="5"/>
        <v>0</v>
      </c>
      <c r="D37" s="49">
        <f t="shared" si="5"/>
        <v>0</v>
      </c>
      <c r="E37" s="49">
        <f t="shared" si="5"/>
        <v>0</v>
      </c>
      <c r="F37" s="49">
        <f t="shared" si="5"/>
        <v>0</v>
      </c>
      <c r="G37" s="49">
        <f t="shared" si="5"/>
        <v>-5000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5000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-5000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6">SUM(B9,B10,B11,B12,B13,B14,B15,B16,B28,B34,B35,B37)</f>
        <v>2305125.6</v>
      </c>
      <c r="C41" s="4">
        <f t="shared" si="6"/>
        <v>366941.82</v>
      </c>
      <c r="D41" s="4">
        <f t="shared" si="6"/>
        <v>2667067.42</v>
      </c>
      <c r="E41" s="4">
        <f t="shared" si="6"/>
        <v>2300125.6</v>
      </c>
      <c r="F41" s="4">
        <f t="shared" si="6"/>
        <v>2302686.69</v>
      </c>
      <c r="G41" s="4">
        <f t="shared" si="6"/>
        <v>-2438.9100000002791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7">SUM(B46:B53)</f>
        <v>0</v>
      </c>
      <c r="C45" s="49">
        <f t="shared" si="7"/>
        <v>0</v>
      </c>
      <c r="D45" s="49">
        <f t="shared" si="7"/>
        <v>0</v>
      </c>
      <c r="E45" s="49">
        <f t="shared" si="7"/>
        <v>0</v>
      </c>
      <c r="F45" s="49">
        <f t="shared" si="7"/>
        <v>0</v>
      </c>
      <c r="G45" s="49">
        <f t="shared" si="7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8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8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8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8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8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8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9">SUM(B55:B58)</f>
        <v>0</v>
      </c>
      <c r="C54" s="49">
        <f t="shared" si="9"/>
        <v>0</v>
      </c>
      <c r="D54" s="49">
        <f t="shared" si="9"/>
        <v>0</v>
      </c>
      <c r="E54" s="49">
        <f t="shared" si="9"/>
        <v>0</v>
      </c>
      <c r="F54" s="49">
        <f t="shared" si="9"/>
        <v>0</v>
      </c>
      <c r="G54" s="49">
        <f t="shared" si="9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0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0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0"/>
        <v>0</v>
      </c>
    </row>
    <row r="59" spans="1:7" x14ac:dyDescent="0.25">
      <c r="A59" s="60" t="s">
        <v>288</v>
      </c>
      <c r="B59" s="49">
        <f t="shared" ref="B59:G59" si="11">SUM(B60:B61)</f>
        <v>0</v>
      </c>
      <c r="C59" s="49">
        <f t="shared" si="11"/>
        <v>0</v>
      </c>
      <c r="D59" s="49">
        <f t="shared" si="11"/>
        <v>0</v>
      </c>
      <c r="E59" s="49">
        <f t="shared" si="11"/>
        <v>0</v>
      </c>
      <c r="F59" s="49">
        <f t="shared" si="11"/>
        <v>0</v>
      </c>
      <c r="G59" s="49">
        <f t="shared" si="11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2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2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2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3">B45+B54+B59+B62+B63</f>
        <v>0</v>
      </c>
      <c r="C65" s="4">
        <f t="shared" si="13"/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4">B68</f>
        <v>0</v>
      </c>
      <c r="C67" s="4">
        <f t="shared" si="14"/>
        <v>0</v>
      </c>
      <c r="D67" s="4">
        <f t="shared" si="14"/>
        <v>0</v>
      </c>
      <c r="E67" s="4">
        <f t="shared" si="14"/>
        <v>0</v>
      </c>
      <c r="F67" s="4">
        <f t="shared" si="14"/>
        <v>0</v>
      </c>
      <c r="G67" s="4">
        <f t="shared" si="14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5">B41+B65+B67</f>
        <v>2305125.6</v>
      </c>
      <c r="C70" s="4">
        <f t="shared" si="15"/>
        <v>366941.82</v>
      </c>
      <c r="D70" s="4">
        <f t="shared" si="15"/>
        <v>2667067.42</v>
      </c>
      <c r="E70" s="4">
        <f t="shared" si="15"/>
        <v>2300125.6</v>
      </c>
      <c r="F70" s="4">
        <f t="shared" si="15"/>
        <v>2302686.69</v>
      </c>
      <c r="G70" s="4">
        <f t="shared" si="15"/>
        <v>-2438.9100000002791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6">B73+B74</f>
        <v>0</v>
      </c>
      <c r="C75" s="4">
        <f t="shared" si="16"/>
        <v>0</v>
      </c>
      <c r="D75" s="4">
        <f t="shared" si="16"/>
        <v>0</v>
      </c>
      <c r="E75" s="4">
        <f t="shared" si="16"/>
        <v>0</v>
      </c>
      <c r="F75" s="4">
        <f t="shared" si="16"/>
        <v>0</v>
      </c>
      <c r="G75" s="4">
        <f t="shared" si="16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4 B60:F75 G9:G15 G60:G76 G55:G58 G38:G53 B36:F38 B40:F58 C39:F39" unlockedFormula="1"/>
    <ignoredError sqref="B28:F28 B59:F59" formulaRange="1" unlockedFormula="1"/>
    <ignoredError sqref="G59 G54 G16:G34 G36:G37" formula="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85" zoomScaleNormal="85" workbookViewId="0">
      <selection activeCell="E11" sqref="E1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301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INSTITUTO MUNICIPAL DE PLANEACION Y DESARROLLO DE APASEO EL GRANDE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304</v>
      </c>
      <c r="C7" s="153"/>
      <c r="D7" s="153"/>
      <c r="E7" s="153"/>
      <c r="F7" s="153"/>
      <c r="G7" s="154" t="s">
        <v>305</v>
      </c>
    </row>
    <row r="8" spans="1:7" ht="30" x14ac:dyDescent="0.25">
      <c r="A8" s="15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3"/>
    </row>
    <row r="9" spans="1:7" x14ac:dyDescent="0.25">
      <c r="A9" s="28" t="s">
        <v>310</v>
      </c>
      <c r="B9" s="86">
        <f t="shared" ref="B9:G9" si="0">SUM(B10,B18,B28,B38,B48,B58,B62,B71,B75)</f>
        <v>2300125.5999999996</v>
      </c>
      <c r="C9" s="86">
        <f t="shared" si="0"/>
        <v>366941.81999999995</v>
      </c>
      <c r="D9" s="86">
        <f t="shared" si="0"/>
        <v>2667067.42</v>
      </c>
      <c r="E9" s="86">
        <f t="shared" si="0"/>
        <v>1990566.06</v>
      </c>
      <c r="F9" s="86">
        <f t="shared" si="0"/>
        <v>1967222.9900000002</v>
      </c>
      <c r="G9" s="86">
        <f t="shared" si="0"/>
        <v>676501.36</v>
      </c>
    </row>
    <row r="10" spans="1:7" x14ac:dyDescent="0.25">
      <c r="A10" s="87" t="s">
        <v>311</v>
      </c>
      <c r="B10" s="86">
        <f t="shared" ref="B10:G10" si="1">SUM(B11:B17)</f>
        <v>1655233.44</v>
      </c>
      <c r="C10" s="86">
        <f t="shared" si="1"/>
        <v>151000</v>
      </c>
      <c r="D10" s="86">
        <f t="shared" si="1"/>
        <v>1806233.44</v>
      </c>
      <c r="E10" s="86">
        <f t="shared" si="1"/>
        <v>1393930.1500000001</v>
      </c>
      <c r="F10" s="86">
        <f t="shared" si="1"/>
        <v>1375744.71</v>
      </c>
      <c r="G10" s="86">
        <f t="shared" si="1"/>
        <v>412303.29000000004</v>
      </c>
    </row>
    <row r="11" spans="1:7" x14ac:dyDescent="0.25">
      <c r="A11" s="88" t="s">
        <v>312</v>
      </c>
      <c r="B11" s="77">
        <v>1221663.08</v>
      </c>
      <c r="C11" s="77">
        <v>151000</v>
      </c>
      <c r="D11" s="77">
        <f>+B11+C11</f>
        <v>1372663.08</v>
      </c>
      <c r="E11" s="77">
        <v>1044120.13</v>
      </c>
      <c r="F11" s="77">
        <v>1044120.13</v>
      </c>
      <c r="G11" s="77">
        <f>D11-E11</f>
        <v>328542.95000000007</v>
      </c>
    </row>
    <row r="12" spans="1:7" x14ac:dyDescent="0.25">
      <c r="A12" s="88" t="s">
        <v>313</v>
      </c>
      <c r="B12" s="77">
        <v>0</v>
      </c>
      <c r="C12" s="77">
        <v>0</v>
      </c>
      <c r="D12" s="77">
        <f t="shared" ref="D12:D17" si="2">+B12+C12</f>
        <v>0</v>
      </c>
      <c r="E12" s="77">
        <v>0</v>
      </c>
      <c r="F12" s="77">
        <v>0</v>
      </c>
      <c r="G12" s="77">
        <f t="shared" ref="G12:G17" si="3">D12-E12</f>
        <v>0</v>
      </c>
    </row>
    <row r="13" spans="1:7" x14ac:dyDescent="0.25">
      <c r="A13" s="88" t="s">
        <v>314</v>
      </c>
      <c r="B13" s="77">
        <v>0</v>
      </c>
      <c r="C13" s="77">
        <v>0</v>
      </c>
      <c r="D13" s="77">
        <f t="shared" si="2"/>
        <v>0</v>
      </c>
      <c r="E13" s="77">
        <v>0</v>
      </c>
      <c r="F13" s="77">
        <v>0</v>
      </c>
      <c r="G13" s="77">
        <f t="shared" si="3"/>
        <v>0</v>
      </c>
    </row>
    <row r="14" spans="1:7" x14ac:dyDescent="0.25">
      <c r="A14" s="88" t="s">
        <v>315</v>
      </c>
      <c r="B14" s="77">
        <v>143318.46</v>
      </c>
      <c r="C14" s="77">
        <v>0</v>
      </c>
      <c r="D14" s="77">
        <f t="shared" si="2"/>
        <v>143318.46</v>
      </c>
      <c r="E14" s="77">
        <v>129716.46</v>
      </c>
      <c r="F14" s="77">
        <v>111531.01</v>
      </c>
      <c r="G14" s="77">
        <f t="shared" si="3"/>
        <v>13601.999999999985</v>
      </c>
    </row>
    <row r="15" spans="1:7" x14ac:dyDescent="0.25">
      <c r="A15" s="88" t="s">
        <v>316</v>
      </c>
      <c r="B15" s="77">
        <v>31013.16</v>
      </c>
      <c r="C15" s="77">
        <v>0</v>
      </c>
      <c r="D15" s="77">
        <f t="shared" si="2"/>
        <v>31013.16</v>
      </c>
      <c r="E15" s="77">
        <v>8206.5</v>
      </c>
      <c r="F15" s="77">
        <v>8206.5</v>
      </c>
      <c r="G15" s="77">
        <f t="shared" si="3"/>
        <v>22806.66</v>
      </c>
    </row>
    <row r="16" spans="1:7" x14ac:dyDescent="0.25">
      <c r="A16" s="88" t="s">
        <v>317</v>
      </c>
      <c r="B16" s="77">
        <v>0</v>
      </c>
      <c r="C16" s="77">
        <v>0</v>
      </c>
      <c r="D16" s="77">
        <f t="shared" si="2"/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318</v>
      </c>
      <c r="B17" s="77">
        <v>259238.74</v>
      </c>
      <c r="C17" s="77">
        <v>0</v>
      </c>
      <c r="D17" s="77">
        <f t="shared" si="2"/>
        <v>259238.74</v>
      </c>
      <c r="E17" s="77">
        <v>211887.06</v>
      </c>
      <c r="F17" s="77">
        <v>211887.07</v>
      </c>
      <c r="G17" s="77">
        <f t="shared" si="3"/>
        <v>47351.679999999993</v>
      </c>
    </row>
    <row r="18" spans="1:7" x14ac:dyDescent="0.25">
      <c r="A18" s="87" t="s">
        <v>319</v>
      </c>
      <c r="B18" s="86">
        <f t="shared" ref="B18:G18" si="4">SUM(B19:B27)</f>
        <v>94698.72</v>
      </c>
      <c r="C18" s="86">
        <f t="shared" si="4"/>
        <v>35514.17</v>
      </c>
      <c r="D18" s="86">
        <f t="shared" si="4"/>
        <v>130212.88999999998</v>
      </c>
      <c r="E18" s="86">
        <f t="shared" si="4"/>
        <v>93899.47</v>
      </c>
      <c r="F18" s="86">
        <f t="shared" si="4"/>
        <v>93454.47</v>
      </c>
      <c r="G18" s="86">
        <f t="shared" si="4"/>
        <v>36313.419999999991</v>
      </c>
    </row>
    <row r="19" spans="1:7" x14ac:dyDescent="0.25">
      <c r="A19" s="88" t="s">
        <v>320</v>
      </c>
      <c r="B19" s="77">
        <v>50826.17</v>
      </c>
      <c r="C19" s="77">
        <v>2832.52</v>
      </c>
      <c r="D19" s="77">
        <f>+B19+C19</f>
        <v>53658.689999999995</v>
      </c>
      <c r="E19" s="77">
        <v>40674.769999999997</v>
      </c>
      <c r="F19" s="77">
        <v>40673.769999999997</v>
      </c>
      <c r="G19" s="77">
        <f>D19-E19</f>
        <v>12983.919999999998</v>
      </c>
    </row>
    <row r="20" spans="1:7" x14ac:dyDescent="0.25">
      <c r="A20" s="88" t="s">
        <v>321</v>
      </c>
      <c r="B20" s="77">
        <v>1000</v>
      </c>
      <c r="C20" s="77">
        <v>0</v>
      </c>
      <c r="D20" s="77">
        <f t="shared" ref="D20:D27" si="5">+B20+C20</f>
        <v>1000</v>
      </c>
      <c r="E20" s="77">
        <v>620.6</v>
      </c>
      <c r="F20" s="77">
        <v>620.6</v>
      </c>
      <c r="G20" s="77">
        <f t="shared" ref="G20:G27" si="6">D20-E20</f>
        <v>379.4</v>
      </c>
    </row>
    <row r="21" spans="1:7" x14ac:dyDescent="0.25">
      <c r="A21" s="88" t="s">
        <v>322</v>
      </c>
      <c r="B21" s="77">
        <v>0</v>
      </c>
      <c r="C21" s="77">
        <v>0</v>
      </c>
      <c r="D21" s="77">
        <f t="shared" si="5"/>
        <v>0</v>
      </c>
      <c r="E21" s="77">
        <v>0</v>
      </c>
      <c r="F21" s="77">
        <v>0</v>
      </c>
      <c r="G21" s="77">
        <f t="shared" si="6"/>
        <v>0</v>
      </c>
    </row>
    <row r="22" spans="1:7" x14ac:dyDescent="0.25">
      <c r="A22" s="88" t="s">
        <v>323</v>
      </c>
      <c r="B22" s="77">
        <v>3500</v>
      </c>
      <c r="C22" s="77">
        <v>2000</v>
      </c>
      <c r="D22" s="77">
        <f t="shared" si="5"/>
        <v>5500</v>
      </c>
      <c r="E22" s="77">
        <v>414.01</v>
      </c>
      <c r="F22" s="77">
        <v>414.01</v>
      </c>
      <c r="G22" s="77">
        <f t="shared" si="6"/>
        <v>5085.99</v>
      </c>
    </row>
    <row r="23" spans="1:7" x14ac:dyDescent="0.25">
      <c r="A23" s="88" t="s">
        <v>324</v>
      </c>
      <c r="B23" s="77">
        <v>0</v>
      </c>
      <c r="C23" s="77">
        <v>0</v>
      </c>
      <c r="D23" s="77">
        <f t="shared" si="5"/>
        <v>0</v>
      </c>
      <c r="E23" s="77">
        <v>0</v>
      </c>
      <c r="F23" s="77">
        <v>0</v>
      </c>
      <c r="G23" s="77">
        <f t="shared" si="6"/>
        <v>0</v>
      </c>
    </row>
    <row r="24" spans="1:7" x14ac:dyDescent="0.25">
      <c r="A24" s="88" t="s">
        <v>325</v>
      </c>
      <c r="B24" s="77">
        <v>29260.5</v>
      </c>
      <c r="C24" s="77">
        <v>423.8</v>
      </c>
      <c r="D24" s="77">
        <f t="shared" si="5"/>
        <v>29684.3</v>
      </c>
      <c r="E24" s="77">
        <v>26673.1</v>
      </c>
      <c r="F24" s="77">
        <v>26229.1</v>
      </c>
      <c r="G24" s="77">
        <f t="shared" si="6"/>
        <v>3011.2000000000007</v>
      </c>
    </row>
    <row r="25" spans="1:7" x14ac:dyDescent="0.25">
      <c r="A25" s="88" t="s">
        <v>326</v>
      </c>
      <c r="B25" s="77">
        <v>0</v>
      </c>
      <c r="C25" s="77">
        <v>5500</v>
      </c>
      <c r="D25" s="77">
        <f t="shared" si="5"/>
        <v>5500</v>
      </c>
      <c r="E25" s="77">
        <v>0</v>
      </c>
      <c r="F25" s="77">
        <v>0</v>
      </c>
      <c r="G25" s="77">
        <f t="shared" si="6"/>
        <v>5500</v>
      </c>
    </row>
    <row r="26" spans="1:7" x14ac:dyDescent="0.25">
      <c r="A26" s="88" t="s">
        <v>327</v>
      </c>
      <c r="B26" s="77">
        <v>0</v>
      </c>
      <c r="C26" s="77">
        <v>0</v>
      </c>
      <c r="D26" s="77">
        <f t="shared" si="5"/>
        <v>0</v>
      </c>
      <c r="E26" s="77">
        <v>0</v>
      </c>
      <c r="F26" s="77">
        <v>0</v>
      </c>
      <c r="G26" s="77">
        <f t="shared" si="6"/>
        <v>0</v>
      </c>
    </row>
    <row r="27" spans="1:7" x14ac:dyDescent="0.25">
      <c r="A27" s="88" t="s">
        <v>328</v>
      </c>
      <c r="B27" s="77">
        <v>10112.049999999999</v>
      </c>
      <c r="C27" s="77">
        <v>24757.85</v>
      </c>
      <c r="D27" s="77">
        <f t="shared" si="5"/>
        <v>34869.899999999994</v>
      </c>
      <c r="E27" s="77">
        <v>25516.99</v>
      </c>
      <c r="F27" s="77">
        <v>25516.99</v>
      </c>
      <c r="G27" s="77">
        <f t="shared" si="6"/>
        <v>9352.9099999999926</v>
      </c>
    </row>
    <row r="28" spans="1:7" x14ac:dyDescent="0.25">
      <c r="A28" s="87" t="s">
        <v>329</v>
      </c>
      <c r="B28" s="86">
        <f t="shared" ref="B28:G28" si="7">SUM(B29:B37)</f>
        <v>317114.71000000002</v>
      </c>
      <c r="C28" s="86">
        <f t="shared" si="7"/>
        <v>60531.18</v>
      </c>
      <c r="D28" s="86">
        <f t="shared" si="7"/>
        <v>377645.88999999996</v>
      </c>
      <c r="E28" s="86">
        <f t="shared" si="7"/>
        <v>323101.32000000007</v>
      </c>
      <c r="F28" s="86">
        <f t="shared" si="7"/>
        <v>318388.69000000006</v>
      </c>
      <c r="G28" s="86">
        <f t="shared" si="7"/>
        <v>54544.569999999992</v>
      </c>
    </row>
    <row r="29" spans="1:7" x14ac:dyDescent="0.25">
      <c r="A29" s="88" t="s">
        <v>330</v>
      </c>
      <c r="B29" s="77">
        <v>34200</v>
      </c>
      <c r="C29" s="77">
        <v>66</v>
      </c>
      <c r="D29" s="77">
        <f>+B29+C29</f>
        <v>34266</v>
      </c>
      <c r="E29" s="77">
        <v>20989</v>
      </c>
      <c r="F29" s="77">
        <v>20989</v>
      </c>
      <c r="G29" s="77">
        <f>D29-E29</f>
        <v>13277</v>
      </c>
    </row>
    <row r="30" spans="1:7" x14ac:dyDescent="0.25">
      <c r="A30" s="88" t="s">
        <v>331</v>
      </c>
      <c r="B30" s="77">
        <v>192569.28</v>
      </c>
      <c r="C30" s="77">
        <v>9628.44</v>
      </c>
      <c r="D30" s="77">
        <f t="shared" ref="D30:D37" si="8">+B30+C30</f>
        <v>202197.72</v>
      </c>
      <c r="E30" s="77">
        <v>202197.72</v>
      </c>
      <c r="F30" s="77">
        <v>202197.72</v>
      </c>
      <c r="G30" s="77">
        <f t="shared" ref="G30:G37" si="9">D30-E30</f>
        <v>0</v>
      </c>
    </row>
    <row r="31" spans="1:7" x14ac:dyDescent="0.25">
      <c r="A31" s="88" t="s">
        <v>332</v>
      </c>
      <c r="B31" s="77">
        <v>22827.9</v>
      </c>
      <c r="C31" s="77">
        <v>9436.74</v>
      </c>
      <c r="D31" s="77">
        <f t="shared" si="8"/>
        <v>32264.639999999999</v>
      </c>
      <c r="E31" s="77">
        <v>23400.74</v>
      </c>
      <c r="F31" s="77">
        <v>23400.74</v>
      </c>
      <c r="G31" s="77">
        <f t="shared" si="9"/>
        <v>8863.8999999999978</v>
      </c>
    </row>
    <row r="32" spans="1:7" x14ac:dyDescent="0.25">
      <c r="A32" s="88" t="s">
        <v>333</v>
      </c>
      <c r="B32" s="77">
        <v>1500</v>
      </c>
      <c r="C32" s="77">
        <v>896</v>
      </c>
      <c r="D32" s="77">
        <f t="shared" si="8"/>
        <v>2396</v>
      </c>
      <c r="E32" s="77">
        <v>2307.8000000000002</v>
      </c>
      <c r="F32" s="77">
        <v>2307.8000000000002</v>
      </c>
      <c r="G32" s="77">
        <f t="shared" si="9"/>
        <v>88.199999999999818</v>
      </c>
    </row>
    <row r="33" spans="1:7" ht="14.45" customHeight="1" x14ac:dyDescent="0.25">
      <c r="A33" s="88" t="s">
        <v>334</v>
      </c>
      <c r="B33" s="77">
        <v>9930.35</v>
      </c>
      <c r="C33" s="77">
        <v>17913.650000000001</v>
      </c>
      <c r="D33" s="77">
        <f t="shared" si="8"/>
        <v>27844</v>
      </c>
      <c r="E33" s="77">
        <v>23042.560000000001</v>
      </c>
      <c r="F33" s="77">
        <v>23042.560000000001</v>
      </c>
      <c r="G33" s="77">
        <f t="shared" si="9"/>
        <v>4801.4399999999987</v>
      </c>
    </row>
    <row r="34" spans="1:7" ht="14.45" customHeight="1" x14ac:dyDescent="0.25">
      <c r="A34" s="88" t="s">
        <v>335</v>
      </c>
      <c r="B34" s="77">
        <v>2330.7199999999998</v>
      </c>
      <c r="C34" s="77">
        <v>0</v>
      </c>
      <c r="D34" s="77">
        <f t="shared" si="8"/>
        <v>2330.7199999999998</v>
      </c>
      <c r="E34" s="77">
        <v>0</v>
      </c>
      <c r="F34" s="77">
        <v>0</v>
      </c>
      <c r="G34" s="77">
        <f t="shared" si="9"/>
        <v>2330.7199999999998</v>
      </c>
    </row>
    <row r="35" spans="1:7" ht="14.45" customHeight="1" x14ac:dyDescent="0.25">
      <c r="A35" s="88" t="s">
        <v>336</v>
      </c>
      <c r="B35" s="77">
        <v>3835.14</v>
      </c>
      <c r="C35" s="77">
        <v>7700</v>
      </c>
      <c r="D35" s="77">
        <f t="shared" si="8"/>
        <v>11535.14</v>
      </c>
      <c r="E35" s="77">
        <v>8949.7099999999991</v>
      </c>
      <c r="F35" s="77">
        <v>8949.7099999999991</v>
      </c>
      <c r="G35" s="77">
        <f t="shared" si="9"/>
        <v>2585.4300000000003</v>
      </c>
    </row>
    <row r="36" spans="1:7" ht="14.45" customHeight="1" x14ac:dyDescent="0.25">
      <c r="A36" s="88" t="s">
        <v>337</v>
      </c>
      <c r="B36" s="77">
        <v>6681.62</v>
      </c>
      <c r="C36" s="77">
        <v>17000</v>
      </c>
      <c r="D36" s="77">
        <f t="shared" si="8"/>
        <v>23681.62</v>
      </c>
      <c r="E36" s="77">
        <v>10961.58</v>
      </c>
      <c r="F36" s="77">
        <v>10961.58</v>
      </c>
      <c r="G36" s="77">
        <f t="shared" si="9"/>
        <v>12720.039999999999</v>
      </c>
    </row>
    <row r="37" spans="1:7" ht="14.45" customHeight="1" x14ac:dyDescent="0.25">
      <c r="A37" s="88" t="s">
        <v>338</v>
      </c>
      <c r="B37" s="77">
        <v>43239.7</v>
      </c>
      <c r="C37" s="77">
        <v>-2109.65</v>
      </c>
      <c r="D37" s="77">
        <f t="shared" si="8"/>
        <v>41130.049999999996</v>
      </c>
      <c r="E37" s="77">
        <v>31252.21</v>
      </c>
      <c r="F37" s="77">
        <v>26539.58</v>
      </c>
      <c r="G37" s="77">
        <f t="shared" si="9"/>
        <v>9877.8399999999965</v>
      </c>
    </row>
    <row r="38" spans="1:7" x14ac:dyDescent="0.25">
      <c r="A38" s="87" t="s">
        <v>339</v>
      </c>
      <c r="B38" s="86">
        <f t="shared" ref="B38:G38" si="10">SUM(B39:B47)</f>
        <v>519.75</v>
      </c>
      <c r="C38" s="86">
        <f t="shared" si="10"/>
        <v>0</v>
      </c>
      <c r="D38" s="86">
        <f t="shared" si="10"/>
        <v>519.75</v>
      </c>
      <c r="E38" s="86">
        <f t="shared" si="10"/>
        <v>0</v>
      </c>
      <c r="F38" s="86">
        <f t="shared" si="10"/>
        <v>0</v>
      </c>
      <c r="G38" s="86">
        <f t="shared" si="10"/>
        <v>519.75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f>+B39+C39</f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f t="shared" ref="D40:D47" si="11">+B40+C40</f>
        <v>0</v>
      </c>
      <c r="E40" s="77">
        <v>0</v>
      </c>
      <c r="F40" s="77">
        <v>0</v>
      </c>
      <c r="G40" s="77">
        <f t="shared" ref="G40:G47" si="12">D40-E40</f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f t="shared" si="11"/>
        <v>0</v>
      </c>
      <c r="E41" s="77">
        <v>0</v>
      </c>
      <c r="F41" s="77">
        <v>0</v>
      </c>
      <c r="G41" s="77">
        <f t="shared" si="12"/>
        <v>0</v>
      </c>
    </row>
    <row r="42" spans="1:7" x14ac:dyDescent="0.25">
      <c r="A42" s="88" t="s">
        <v>343</v>
      </c>
      <c r="B42" s="77">
        <v>519.75</v>
      </c>
      <c r="C42" s="77">
        <v>0</v>
      </c>
      <c r="D42" s="77">
        <f t="shared" si="11"/>
        <v>519.75</v>
      </c>
      <c r="E42" s="77">
        <v>0</v>
      </c>
      <c r="F42" s="77">
        <v>0</v>
      </c>
      <c r="G42" s="77">
        <f t="shared" si="12"/>
        <v>519.75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f t="shared" si="11"/>
        <v>0</v>
      </c>
      <c r="E43" s="77">
        <v>0</v>
      </c>
      <c r="F43" s="77">
        <v>0</v>
      </c>
      <c r="G43" s="77">
        <f t="shared" si="12"/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f t="shared" si="11"/>
        <v>0</v>
      </c>
      <c r="E44" s="77">
        <v>0</v>
      </c>
      <c r="F44" s="77">
        <v>0</v>
      </c>
      <c r="G44" s="77">
        <f t="shared" si="12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f t="shared" si="11"/>
        <v>0</v>
      </c>
      <c r="E45" s="77">
        <v>0</v>
      </c>
      <c r="F45" s="77">
        <v>0</v>
      </c>
      <c r="G45" s="77">
        <f t="shared" si="12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f t="shared" si="11"/>
        <v>0</v>
      </c>
      <c r="E46" s="77">
        <v>0</v>
      </c>
      <c r="F46" s="77">
        <v>0</v>
      </c>
      <c r="G46" s="77">
        <f t="shared" si="12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f t="shared" si="11"/>
        <v>0</v>
      </c>
      <c r="E47" s="77">
        <v>0</v>
      </c>
      <c r="F47" s="77">
        <v>0</v>
      </c>
      <c r="G47" s="77">
        <f t="shared" si="12"/>
        <v>0</v>
      </c>
    </row>
    <row r="48" spans="1:7" x14ac:dyDescent="0.25">
      <c r="A48" s="87" t="s">
        <v>349</v>
      </c>
      <c r="B48" s="86">
        <f t="shared" ref="B48:G48" si="13">SUM(B49:B57)</f>
        <v>232558.97999999998</v>
      </c>
      <c r="C48" s="86">
        <f t="shared" si="13"/>
        <v>119896.47</v>
      </c>
      <c r="D48" s="86">
        <f t="shared" si="13"/>
        <v>352455.45</v>
      </c>
      <c r="E48" s="86">
        <f t="shared" si="13"/>
        <v>179635.12</v>
      </c>
      <c r="F48" s="86">
        <f t="shared" si="13"/>
        <v>179635.12</v>
      </c>
      <c r="G48" s="86">
        <f t="shared" si="13"/>
        <v>172820.33</v>
      </c>
    </row>
    <row r="49" spans="1:7" x14ac:dyDescent="0.25">
      <c r="A49" s="88" t="s">
        <v>350</v>
      </c>
      <c r="B49" s="77">
        <v>165361.4</v>
      </c>
      <c r="C49" s="77">
        <v>106896.47</v>
      </c>
      <c r="D49" s="77">
        <f>+B49+C49</f>
        <v>272257.87</v>
      </c>
      <c r="E49" s="77">
        <v>167941.16</v>
      </c>
      <c r="F49" s="77">
        <v>167941.16</v>
      </c>
      <c r="G49" s="77">
        <f>D49-E49</f>
        <v>104316.70999999999</v>
      </c>
    </row>
    <row r="50" spans="1:7" x14ac:dyDescent="0.25">
      <c r="A50" s="88" t="s">
        <v>351</v>
      </c>
      <c r="B50" s="77">
        <v>0</v>
      </c>
      <c r="C50" s="77">
        <v>0</v>
      </c>
      <c r="D50" s="77">
        <f t="shared" ref="D50:D57" si="14">+B50+C50</f>
        <v>0</v>
      </c>
      <c r="E50" s="77">
        <v>0</v>
      </c>
      <c r="F50" s="77">
        <v>0</v>
      </c>
      <c r="G50" s="77">
        <f t="shared" ref="G50:G57" si="15">D50-E50</f>
        <v>0</v>
      </c>
    </row>
    <row r="51" spans="1:7" x14ac:dyDescent="0.25">
      <c r="A51" s="88" t="s">
        <v>352</v>
      </c>
      <c r="B51" s="77">
        <v>0</v>
      </c>
      <c r="C51" s="77">
        <v>0</v>
      </c>
      <c r="D51" s="77">
        <f t="shared" si="14"/>
        <v>0</v>
      </c>
      <c r="E51" s="77">
        <v>0</v>
      </c>
      <c r="F51" s="77">
        <v>0</v>
      </c>
      <c r="G51" s="77">
        <f t="shared" si="15"/>
        <v>0</v>
      </c>
    </row>
    <row r="52" spans="1:7" x14ac:dyDescent="0.25">
      <c r="A52" s="88" t="s">
        <v>353</v>
      </c>
      <c r="B52" s="77">
        <v>0</v>
      </c>
      <c r="C52" s="77">
        <v>0</v>
      </c>
      <c r="D52" s="77">
        <f t="shared" si="14"/>
        <v>0</v>
      </c>
      <c r="E52" s="77">
        <v>0</v>
      </c>
      <c r="F52" s="77">
        <v>0</v>
      </c>
      <c r="G52" s="77">
        <f t="shared" si="15"/>
        <v>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f t="shared" si="14"/>
        <v>0</v>
      </c>
      <c r="E53" s="77">
        <v>0</v>
      </c>
      <c r="F53" s="77">
        <v>0</v>
      </c>
      <c r="G53" s="77">
        <f t="shared" si="15"/>
        <v>0</v>
      </c>
    </row>
    <row r="54" spans="1:7" x14ac:dyDescent="0.25">
      <c r="A54" s="88" t="s">
        <v>355</v>
      </c>
      <c r="B54" s="77">
        <v>0</v>
      </c>
      <c r="C54" s="77">
        <v>0</v>
      </c>
      <c r="D54" s="77">
        <f t="shared" si="14"/>
        <v>0</v>
      </c>
      <c r="E54" s="77">
        <v>0</v>
      </c>
      <c r="F54" s="77">
        <v>0</v>
      </c>
      <c r="G54" s="77">
        <f t="shared" si="15"/>
        <v>0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f t="shared" si="14"/>
        <v>0</v>
      </c>
      <c r="E55" s="77">
        <v>0</v>
      </c>
      <c r="F55" s="77">
        <v>0</v>
      </c>
      <c r="G55" s="77">
        <f t="shared" si="15"/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f t="shared" si="14"/>
        <v>0</v>
      </c>
      <c r="E56" s="77">
        <v>0</v>
      </c>
      <c r="F56" s="77">
        <v>0</v>
      </c>
      <c r="G56" s="77">
        <f t="shared" si="15"/>
        <v>0</v>
      </c>
    </row>
    <row r="57" spans="1:7" x14ac:dyDescent="0.25">
      <c r="A57" s="88" t="s">
        <v>358</v>
      </c>
      <c r="B57" s="77">
        <v>67197.58</v>
      </c>
      <c r="C57" s="77">
        <v>13000</v>
      </c>
      <c r="D57" s="77">
        <f t="shared" si="14"/>
        <v>80197.58</v>
      </c>
      <c r="E57" s="77">
        <v>11693.96</v>
      </c>
      <c r="F57" s="77">
        <v>11693.96</v>
      </c>
      <c r="G57" s="77">
        <f t="shared" si="15"/>
        <v>68503.62</v>
      </c>
    </row>
    <row r="58" spans="1:7" x14ac:dyDescent="0.25">
      <c r="A58" s="87" t="s">
        <v>359</v>
      </c>
      <c r="B58" s="86">
        <f t="shared" ref="B58:G58" si="16">SUM(B59:B61)</f>
        <v>0</v>
      </c>
      <c r="C58" s="86">
        <f t="shared" si="16"/>
        <v>0</v>
      </c>
      <c r="D58" s="86">
        <f t="shared" si="16"/>
        <v>0</v>
      </c>
      <c r="E58" s="86">
        <f t="shared" si="16"/>
        <v>0</v>
      </c>
      <c r="F58" s="86">
        <f t="shared" si="16"/>
        <v>0</v>
      </c>
      <c r="G58" s="86">
        <f t="shared" si="16"/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f>+B59+C59</f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f t="shared" ref="D60:D82" si="17">+B60+C60</f>
        <v>0</v>
      </c>
      <c r="E60" s="77">
        <v>0</v>
      </c>
      <c r="F60" s="77">
        <v>0</v>
      </c>
      <c r="G60" s="77">
        <f t="shared" ref="G60:G61" si="18">D60-E60</f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f t="shared" si="17"/>
        <v>0</v>
      </c>
      <c r="E61" s="77">
        <v>0</v>
      </c>
      <c r="F61" s="77">
        <v>0</v>
      </c>
      <c r="G61" s="77">
        <f t="shared" si="18"/>
        <v>0</v>
      </c>
    </row>
    <row r="62" spans="1:7" x14ac:dyDescent="0.25">
      <c r="A62" s="87" t="s">
        <v>363</v>
      </c>
      <c r="B62" s="86">
        <f t="shared" ref="B62:G62" si="19">SUM(B63:B67,B69:B70)</f>
        <v>0</v>
      </c>
      <c r="C62" s="86">
        <f t="shared" si="19"/>
        <v>0</v>
      </c>
      <c r="D62" s="77">
        <f t="shared" si="17"/>
        <v>0</v>
      </c>
      <c r="E62" s="86">
        <f t="shared" si="19"/>
        <v>0</v>
      </c>
      <c r="F62" s="86">
        <f t="shared" si="19"/>
        <v>0</v>
      </c>
      <c r="G62" s="86">
        <f t="shared" si="19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f t="shared" si="17"/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f t="shared" si="17"/>
        <v>0</v>
      </c>
      <c r="E64" s="77">
        <v>0</v>
      </c>
      <c r="F64" s="77">
        <v>0</v>
      </c>
      <c r="G64" s="77">
        <f t="shared" ref="G64:G70" si="20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f t="shared" si="17"/>
        <v>0</v>
      </c>
      <c r="E65" s="77">
        <v>0</v>
      </c>
      <c r="F65" s="77">
        <v>0</v>
      </c>
      <c r="G65" s="77">
        <f t="shared" si="20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f t="shared" si="17"/>
        <v>0</v>
      </c>
      <c r="E66" s="77">
        <v>0</v>
      </c>
      <c r="F66" s="77">
        <v>0</v>
      </c>
      <c r="G66" s="77">
        <f t="shared" si="20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f t="shared" si="17"/>
        <v>0</v>
      </c>
      <c r="E67" s="77">
        <v>0</v>
      </c>
      <c r="F67" s="77">
        <v>0</v>
      </c>
      <c r="G67" s="77">
        <f t="shared" si="20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f t="shared" si="17"/>
        <v>0</v>
      </c>
      <c r="E68" s="77">
        <v>0</v>
      </c>
      <c r="F68" s="77">
        <v>0</v>
      </c>
      <c r="G68" s="77">
        <f t="shared" si="20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f t="shared" si="17"/>
        <v>0</v>
      </c>
      <c r="E69" s="77">
        <v>0</v>
      </c>
      <c r="F69" s="77">
        <v>0</v>
      </c>
      <c r="G69" s="77">
        <f t="shared" si="20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f t="shared" si="17"/>
        <v>0</v>
      </c>
      <c r="E70" s="77">
        <v>0</v>
      </c>
      <c r="F70" s="77">
        <v>0</v>
      </c>
      <c r="G70" s="77">
        <f t="shared" si="20"/>
        <v>0</v>
      </c>
    </row>
    <row r="71" spans="1:7" x14ac:dyDescent="0.25">
      <c r="A71" s="87" t="s">
        <v>372</v>
      </c>
      <c r="B71" s="86">
        <f t="shared" ref="B71:G71" si="21">SUM(B72:B74)</f>
        <v>0</v>
      </c>
      <c r="C71" s="86">
        <f t="shared" si="21"/>
        <v>0</v>
      </c>
      <c r="D71" s="86">
        <f t="shared" si="21"/>
        <v>0</v>
      </c>
      <c r="E71" s="86">
        <f t="shared" si="21"/>
        <v>0</v>
      </c>
      <c r="F71" s="86">
        <f t="shared" si="21"/>
        <v>0</v>
      </c>
      <c r="G71" s="86">
        <f t="shared" si="21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f t="shared" si="17"/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f t="shared" si="17"/>
        <v>0</v>
      </c>
      <c r="E73" s="77">
        <v>0</v>
      </c>
      <c r="F73" s="77">
        <v>0</v>
      </c>
      <c r="G73" s="77">
        <f t="shared" ref="G73:G74" si="22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f t="shared" si="17"/>
        <v>0</v>
      </c>
      <c r="E74" s="77">
        <v>0</v>
      </c>
      <c r="F74" s="77">
        <v>0</v>
      </c>
      <c r="G74" s="77">
        <f t="shared" si="22"/>
        <v>0</v>
      </c>
    </row>
    <row r="75" spans="1:7" x14ac:dyDescent="0.25">
      <c r="A75" s="87" t="s">
        <v>376</v>
      </c>
      <c r="B75" s="86">
        <f t="shared" ref="B75:G75" si="23">SUM(B76:B82)</f>
        <v>0</v>
      </c>
      <c r="C75" s="86">
        <f t="shared" si="23"/>
        <v>0</v>
      </c>
      <c r="D75" s="86">
        <f t="shared" si="23"/>
        <v>0</v>
      </c>
      <c r="E75" s="86">
        <f t="shared" si="23"/>
        <v>0</v>
      </c>
      <c r="F75" s="86">
        <f t="shared" si="23"/>
        <v>0</v>
      </c>
      <c r="G75" s="86">
        <f t="shared" si="23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f t="shared" si="17"/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f t="shared" si="17"/>
        <v>0</v>
      </c>
      <c r="E77" s="77">
        <v>0</v>
      </c>
      <c r="F77" s="77">
        <v>0</v>
      </c>
      <c r="G77" s="77">
        <f t="shared" ref="G77:G82" si="24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f t="shared" si="17"/>
        <v>0</v>
      </c>
      <c r="E78" s="77">
        <v>0</v>
      </c>
      <c r="F78" s="77">
        <v>0</v>
      </c>
      <c r="G78" s="77">
        <f t="shared" si="24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f t="shared" si="17"/>
        <v>0</v>
      </c>
      <c r="E79" s="77">
        <v>0</v>
      </c>
      <c r="F79" s="77">
        <v>0</v>
      </c>
      <c r="G79" s="77">
        <f t="shared" si="24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f t="shared" si="17"/>
        <v>0</v>
      </c>
      <c r="E80" s="77">
        <v>0</v>
      </c>
      <c r="F80" s="77">
        <v>0</v>
      </c>
      <c r="G80" s="77">
        <f t="shared" si="24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f t="shared" si="17"/>
        <v>0</v>
      </c>
      <c r="E81" s="77">
        <v>0</v>
      </c>
      <c r="F81" s="77">
        <v>0</v>
      </c>
      <c r="G81" s="77">
        <f t="shared" si="24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f t="shared" si="17"/>
        <v>0</v>
      </c>
      <c r="E82" s="77">
        <v>0</v>
      </c>
      <c r="F82" s="77">
        <v>0</v>
      </c>
      <c r="G82" s="77">
        <f t="shared" si="24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25">SUM(B85,B93,B103,B113,B123,B133,B137,B146,B150)</f>
        <v>0</v>
      </c>
      <c r="C84" s="86">
        <f t="shared" si="25"/>
        <v>0</v>
      </c>
      <c r="D84" s="86">
        <f t="shared" si="25"/>
        <v>0</v>
      </c>
      <c r="E84" s="86">
        <f t="shared" si="25"/>
        <v>0</v>
      </c>
      <c r="F84" s="86">
        <f t="shared" si="25"/>
        <v>0</v>
      </c>
      <c r="G84" s="86">
        <f t="shared" si="25"/>
        <v>0</v>
      </c>
    </row>
    <row r="85" spans="1:7" x14ac:dyDescent="0.25">
      <c r="A85" s="87" t="s">
        <v>311</v>
      </c>
      <c r="B85" s="86">
        <f t="shared" ref="B85:G85" si="26">SUM(B86:B92)</f>
        <v>0</v>
      </c>
      <c r="C85" s="86">
        <f t="shared" si="26"/>
        <v>0</v>
      </c>
      <c r="D85" s="86">
        <f t="shared" si="26"/>
        <v>0</v>
      </c>
      <c r="E85" s="86">
        <f t="shared" si="26"/>
        <v>0</v>
      </c>
      <c r="F85" s="86">
        <f t="shared" si="26"/>
        <v>0</v>
      </c>
      <c r="G85" s="86">
        <f t="shared" si="26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f t="shared" ref="D86:D151" si="27">+B86+C86</f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f t="shared" si="27"/>
        <v>0</v>
      </c>
      <c r="E87" s="77">
        <v>0</v>
      </c>
      <c r="F87" s="77">
        <v>0</v>
      </c>
      <c r="G87" s="77">
        <f t="shared" ref="G87:G92" si="28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f t="shared" si="27"/>
        <v>0</v>
      </c>
      <c r="E88" s="77">
        <v>0</v>
      </c>
      <c r="F88" s="77">
        <v>0</v>
      </c>
      <c r="G88" s="77">
        <f t="shared" si="28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f t="shared" si="27"/>
        <v>0</v>
      </c>
      <c r="E89" s="77">
        <v>0</v>
      </c>
      <c r="F89" s="77">
        <v>0</v>
      </c>
      <c r="G89" s="77">
        <f t="shared" si="28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f t="shared" si="27"/>
        <v>0</v>
      </c>
      <c r="E90" s="77">
        <v>0</v>
      </c>
      <c r="F90" s="77">
        <v>0</v>
      </c>
      <c r="G90" s="77">
        <f t="shared" si="28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f t="shared" si="27"/>
        <v>0</v>
      </c>
      <c r="E91" s="77">
        <v>0</v>
      </c>
      <c r="F91" s="77">
        <v>0</v>
      </c>
      <c r="G91" s="77">
        <f t="shared" si="28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f t="shared" si="27"/>
        <v>0</v>
      </c>
      <c r="E92" s="77">
        <v>0</v>
      </c>
      <c r="F92" s="77">
        <v>0</v>
      </c>
      <c r="G92" s="77">
        <f t="shared" si="28"/>
        <v>0</v>
      </c>
    </row>
    <row r="93" spans="1:7" x14ac:dyDescent="0.25">
      <c r="A93" s="87" t="s">
        <v>319</v>
      </c>
      <c r="B93" s="86">
        <f t="shared" ref="B93:G93" si="29">SUM(B94:B102)</f>
        <v>0</v>
      </c>
      <c r="C93" s="86">
        <f t="shared" si="29"/>
        <v>0</v>
      </c>
      <c r="D93" s="86">
        <f t="shared" si="29"/>
        <v>0</v>
      </c>
      <c r="E93" s="86">
        <f t="shared" si="29"/>
        <v>0</v>
      </c>
      <c r="F93" s="86">
        <f t="shared" si="29"/>
        <v>0</v>
      </c>
      <c r="G93" s="86">
        <f t="shared" si="29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f t="shared" si="27"/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f t="shared" si="27"/>
        <v>0</v>
      </c>
      <c r="E95" s="77">
        <v>0</v>
      </c>
      <c r="F95" s="77">
        <v>0</v>
      </c>
      <c r="G95" s="77">
        <f t="shared" ref="G95:G102" si="30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f t="shared" si="27"/>
        <v>0</v>
      </c>
      <c r="E96" s="77">
        <v>0</v>
      </c>
      <c r="F96" s="77">
        <v>0</v>
      </c>
      <c r="G96" s="77">
        <f t="shared" si="30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f t="shared" si="27"/>
        <v>0</v>
      </c>
      <c r="E97" s="77">
        <v>0</v>
      </c>
      <c r="F97" s="77">
        <v>0</v>
      </c>
      <c r="G97" s="77">
        <f t="shared" si="30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f t="shared" si="27"/>
        <v>0</v>
      </c>
      <c r="E98" s="77">
        <v>0</v>
      </c>
      <c r="F98" s="77">
        <v>0</v>
      </c>
      <c r="G98" s="77">
        <f t="shared" si="30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f t="shared" si="27"/>
        <v>0</v>
      </c>
      <c r="E99" s="77">
        <v>0</v>
      </c>
      <c r="F99" s="77">
        <v>0</v>
      </c>
      <c r="G99" s="77">
        <f t="shared" si="30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f t="shared" si="27"/>
        <v>0</v>
      </c>
      <c r="E100" s="77">
        <v>0</v>
      </c>
      <c r="F100" s="77">
        <v>0</v>
      </c>
      <c r="G100" s="77">
        <f t="shared" si="30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f t="shared" si="27"/>
        <v>0</v>
      </c>
      <c r="E101" s="77">
        <v>0</v>
      </c>
      <c r="F101" s="77">
        <v>0</v>
      </c>
      <c r="G101" s="77">
        <f t="shared" si="30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f t="shared" si="27"/>
        <v>0</v>
      </c>
      <c r="E102" s="77">
        <v>0</v>
      </c>
      <c r="F102" s="77">
        <v>0</v>
      </c>
      <c r="G102" s="77">
        <f t="shared" si="30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f t="shared" si="27"/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f t="shared" si="27"/>
        <v>0</v>
      </c>
      <c r="E105" s="77">
        <v>0</v>
      </c>
      <c r="F105" s="77">
        <v>0</v>
      </c>
      <c r="G105" s="77">
        <f t="shared" ref="G105:G112" si="31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f t="shared" si="27"/>
        <v>0</v>
      </c>
      <c r="E106" s="77">
        <v>0</v>
      </c>
      <c r="F106" s="77">
        <v>0</v>
      </c>
      <c r="G106" s="77">
        <f t="shared" si="31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f t="shared" si="27"/>
        <v>0</v>
      </c>
      <c r="E107" s="77">
        <v>0</v>
      </c>
      <c r="F107" s="77">
        <v>0</v>
      </c>
      <c r="G107" s="77">
        <f t="shared" si="31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f t="shared" si="27"/>
        <v>0</v>
      </c>
      <c r="E108" s="77">
        <v>0</v>
      </c>
      <c r="F108" s="77">
        <v>0</v>
      </c>
      <c r="G108" s="77">
        <f t="shared" si="31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f t="shared" si="27"/>
        <v>0</v>
      </c>
      <c r="E109" s="77">
        <v>0</v>
      </c>
      <c r="F109" s="77">
        <v>0</v>
      </c>
      <c r="G109" s="77">
        <f t="shared" si="31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f t="shared" si="27"/>
        <v>0</v>
      </c>
      <c r="E110" s="77">
        <v>0</v>
      </c>
      <c r="F110" s="77">
        <v>0</v>
      </c>
      <c r="G110" s="77">
        <f t="shared" si="31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f t="shared" si="27"/>
        <v>0</v>
      </c>
      <c r="E111" s="77">
        <v>0</v>
      </c>
      <c r="F111" s="77">
        <v>0</v>
      </c>
      <c r="G111" s="77">
        <f t="shared" si="31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f t="shared" si="27"/>
        <v>0</v>
      </c>
      <c r="E112" s="77">
        <v>0</v>
      </c>
      <c r="F112" s="77">
        <v>0</v>
      </c>
      <c r="G112" s="77">
        <f t="shared" si="31"/>
        <v>0</v>
      </c>
    </row>
    <row r="113" spans="1:7" x14ac:dyDescent="0.25">
      <c r="A113" s="87" t="s">
        <v>339</v>
      </c>
      <c r="B113" s="86">
        <f t="shared" ref="B113:G113" si="32">SUM(B114:B122)</f>
        <v>0</v>
      </c>
      <c r="C113" s="86">
        <f t="shared" si="32"/>
        <v>0</v>
      </c>
      <c r="D113" s="86">
        <f t="shared" si="32"/>
        <v>0</v>
      </c>
      <c r="E113" s="86">
        <f t="shared" si="32"/>
        <v>0</v>
      </c>
      <c r="F113" s="86">
        <f t="shared" si="32"/>
        <v>0</v>
      </c>
      <c r="G113" s="86">
        <f t="shared" si="32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f t="shared" si="27"/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f t="shared" si="27"/>
        <v>0</v>
      </c>
      <c r="E115" s="77">
        <v>0</v>
      </c>
      <c r="F115" s="77">
        <v>0</v>
      </c>
      <c r="G115" s="77">
        <f t="shared" ref="G115:G122" si="33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f t="shared" si="27"/>
        <v>0</v>
      </c>
      <c r="E116" s="77">
        <v>0</v>
      </c>
      <c r="F116" s="77">
        <v>0</v>
      </c>
      <c r="G116" s="77">
        <f t="shared" si="33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f t="shared" si="27"/>
        <v>0</v>
      </c>
      <c r="E117" s="77">
        <v>0</v>
      </c>
      <c r="F117" s="77">
        <v>0</v>
      </c>
      <c r="G117" s="77">
        <f t="shared" si="33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f t="shared" si="27"/>
        <v>0</v>
      </c>
      <c r="E118" s="77">
        <v>0</v>
      </c>
      <c r="F118" s="77">
        <v>0</v>
      </c>
      <c r="G118" s="77">
        <f t="shared" si="33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f t="shared" si="27"/>
        <v>0</v>
      </c>
      <c r="E119" s="77">
        <v>0</v>
      </c>
      <c r="F119" s="77">
        <v>0</v>
      </c>
      <c r="G119" s="77">
        <f t="shared" si="33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f t="shared" si="27"/>
        <v>0</v>
      </c>
      <c r="E120" s="77">
        <v>0</v>
      </c>
      <c r="F120" s="77">
        <v>0</v>
      </c>
      <c r="G120" s="77">
        <f t="shared" si="33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f t="shared" si="27"/>
        <v>0</v>
      </c>
      <c r="E121" s="77">
        <v>0</v>
      </c>
      <c r="F121" s="77">
        <v>0</v>
      </c>
      <c r="G121" s="77">
        <f t="shared" si="33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f t="shared" si="27"/>
        <v>0</v>
      </c>
      <c r="E122" s="77">
        <v>0</v>
      </c>
      <c r="F122" s="77">
        <v>0</v>
      </c>
      <c r="G122" s="77">
        <f t="shared" si="33"/>
        <v>0</v>
      </c>
    </row>
    <row r="123" spans="1:7" x14ac:dyDescent="0.25">
      <c r="A123" s="87" t="s">
        <v>349</v>
      </c>
      <c r="B123" s="86">
        <f t="shared" ref="B123:G123" si="34">SUM(B124:B132)</f>
        <v>0</v>
      </c>
      <c r="C123" s="86">
        <f t="shared" si="34"/>
        <v>0</v>
      </c>
      <c r="D123" s="86">
        <f t="shared" si="34"/>
        <v>0</v>
      </c>
      <c r="E123" s="86">
        <v>0</v>
      </c>
      <c r="F123" s="86">
        <v>0</v>
      </c>
      <c r="G123" s="86">
        <f t="shared" si="34"/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f t="shared" si="27"/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f t="shared" si="27"/>
        <v>0</v>
      </c>
      <c r="E125" s="77">
        <v>0</v>
      </c>
      <c r="F125" s="77">
        <v>0</v>
      </c>
      <c r="G125" s="77">
        <f t="shared" ref="G125:G132" si="35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f t="shared" si="27"/>
        <v>0</v>
      </c>
      <c r="E126" s="77">
        <v>0</v>
      </c>
      <c r="F126" s="77">
        <v>0</v>
      </c>
      <c r="G126" s="77">
        <f t="shared" si="35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f t="shared" si="27"/>
        <v>0</v>
      </c>
      <c r="E127" s="77">
        <v>0</v>
      </c>
      <c r="F127" s="77">
        <v>0</v>
      </c>
      <c r="G127" s="77">
        <f t="shared" si="35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f t="shared" si="27"/>
        <v>0</v>
      </c>
      <c r="E128" s="77">
        <v>0</v>
      </c>
      <c r="F128" s="77">
        <v>0</v>
      </c>
      <c r="G128" s="77">
        <f t="shared" si="35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f t="shared" si="27"/>
        <v>0</v>
      </c>
      <c r="E129" s="77">
        <v>0</v>
      </c>
      <c r="F129" s="77">
        <v>0</v>
      </c>
      <c r="G129" s="77">
        <f t="shared" si="35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f t="shared" si="27"/>
        <v>0</v>
      </c>
      <c r="E130" s="77">
        <v>0</v>
      </c>
      <c r="F130" s="77">
        <v>0</v>
      </c>
      <c r="G130" s="77">
        <f t="shared" si="35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f t="shared" si="27"/>
        <v>0</v>
      </c>
      <c r="E131" s="77">
        <v>0</v>
      </c>
      <c r="F131" s="77">
        <v>0</v>
      </c>
      <c r="G131" s="77">
        <f t="shared" si="35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f t="shared" si="27"/>
        <v>0</v>
      </c>
      <c r="E132" s="77">
        <v>0</v>
      </c>
      <c r="F132" s="77">
        <v>0</v>
      </c>
      <c r="G132" s="77">
        <f t="shared" si="35"/>
        <v>0</v>
      </c>
    </row>
    <row r="133" spans="1:7" x14ac:dyDescent="0.25">
      <c r="A133" s="87" t="s">
        <v>359</v>
      </c>
      <c r="B133" s="86">
        <f t="shared" ref="B133:G133" si="36">SUM(B134:B136)</f>
        <v>0</v>
      </c>
      <c r="C133" s="86">
        <f t="shared" si="36"/>
        <v>0</v>
      </c>
      <c r="D133" s="86">
        <f t="shared" si="36"/>
        <v>0</v>
      </c>
      <c r="E133" s="86">
        <f t="shared" si="36"/>
        <v>0</v>
      </c>
      <c r="F133" s="86">
        <f t="shared" si="36"/>
        <v>0</v>
      </c>
      <c r="G133" s="86">
        <f t="shared" si="36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f t="shared" si="27"/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f t="shared" si="27"/>
        <v>0</v>
      </c>
      <c r="E135" s="77">
        <v>0</v>
      </c>
      <c r="F135" s="77">
        <v>0</v>
      </c>
      <c r="G135" s="77">
        <f t="shared" ref="G135:G136" si="37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f t="shared" si="27"/>
        <v>0</v>
      </c>
      <c r="E136" s="77">
        <v>0</v>
      </c>
      <c r="F136" s="77">
        <v>0</v>
      </c>
      <c r="G136" s="77">
        <f t="shared" si="37"/>
        <v>0</v>
      </c>
    </row>
    <row r="137" spans="1:7" x14ac:dyDescent="0.25">
      <c r="A137" s="87" t="s">
        <v>363</v>
      </c>
      <c r="B137" s="86">
        <f t="shared" ref="B137:G137" si="38">SUM(B138:B142,B144:B145)</f>
        <v>0</v>
      </c>
      <c r="C137" s="86">
        <f t="shared" si="38"/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f t="shared" si="27"/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f t="shared" si="27"/>
        <v>0</v>
      </c>
      <c r="E139" s="77">
        <v>0</v>
      </c>
      <c r="F139" s="77">
        <v>0</v>
      </c>
      <c r="G139" s="77">
        <f t="shared" ref="G139:G145" si="39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f t="shared" si="27"/>
        <v>0</v>
      </c>
      <c r="E140" s="77">
        <v>0</v>
      </c>
      <c r="F140" s="77">
        <v>0</v>
      </c>
      <c r="G140" s="77">
        <f t="shared" si="39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f t="shared" si="27"/>
        <v>0</v>
      </c>
      <c r="E141" s="77">
        <v>0</v>
      </c>
      <c r="F141" s="77">
        <v>0</v>
      </c>
      <c r="G141" s="77">
        <f t="shared" si="39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f t="shared" si="27"/>
        <v>0</v>
      </c>
      <c r="E142" s="77">
        <v>0</v>
      </c>
      <c r="F142" s="77">
        <v>0</v>
      </c>
      <c r="G142" s="77">
        <f t="shared" si="39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f t="shared" si="27"/>
        <v>0</v>
      </c>
      <c r="E143" s="77">
        <v>0</v>
      </c>
      <c r="F143" s="77">
        <v>0</v>
      </c>
      <c r="G143" s="77">
        <f t="shared" si="39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f t="shared" si="27"/>
        <v>0</v>
      </c>
      <c r="E144" s="77">
        <v>0</v>
      </c>
      <c r="F144" s="77">
        <v>0</v>
      </c>
      <c r="G144" s="77">
        <f t="shared" si="39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f t="shared" si="27"/>
        <v>0</v>
      </c>
      <c r="E145" s="77">
        <v>0</v>
      </c>
      <c r="F145" s="77">
        <v>0</v>
      </c>
      <c r="G145" s="77">
        <f t="shared" si="39"/>
        <v>0</v>
      </c>
    </row>
    <row r="146" spans="1:7" x14ac:dyDescent="0.25">
      <c r="A146" s="87" t="s">
        <v>372</v>
      </c>
      <c r="B146" s="86">
        <f t="shared" ref="B146:G146" si="40">SUM(B147:B149)</f>
        <v>0</v>
      </c>
      <c r="C146" s="86">
        <f t="shared" si="40"/>
        <v>0</v>
      </c>
      <c r="D146" s="86">
        <f t="shared" si="40"/>
        <v>0</v>
      </c>
      <c r="E146" s="86">
        <f t="shared" si="40"/>
        <v>0</v>
      </c>
      <c r="F146" s="86">
        <f t="shared" si="40"/>
        <v>0</v>
      </c>
      <c r="G146" s="86">
        <f t="shared" si="40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f t="shared" si="27"/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f t="shared" si="27"/>
        <v>0</v>
      </c>
      <c r="E148" s="77">
        <v>0</v>
      </c>
      <c r="F148" s="77">
        <v>0</v>
      </c>
      <c r="G148" s="77">
        <f t="shared" ref="G148:G149" si="41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f t="shared" si="27"/>
        <v>0</v>
      </c>
      <c r="E149" s="77">
        <v>0</v>
      </c>
      <c r="F149" s="77">
        <v>0</v>
      </c>
      <c r="G149" s="77">
        <f t="shared" si="41"/>
        <v>0</v>
      </c>
    </row>
    <row r="150" spans="1:7" x14ac:dyDescent="0.25">
      <c r="A150" s="87" t="s">
        <v>376</v>
      </c>
      <c r="B150" s="86">
        <f t="shared" ref="B150:G150" si="42">SUM(B151:B157)</f>
        <v>0</v>
      </c>
      <c r="C150" s="86">
        <f t="shared" si="42"/>
        <v>0</v>
      </c>
      <c r="D150" s="86">
        <f t="shared" si="42"/>
        <v>0</v>
      </c>
      <c r="E150" s="86">
        <f t="shared" si="42"/>
        <v>0</v>
      </c>
      <c r="F150" s="86">
        <f t="shared" si="42"/>
        <v>0</v>
      </c>
      <c r="G150" s="86">
        <f t="shared" si="42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f t="shared" si="27"/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f t="shared" ref="D152:D157" si="43">+B152+C152</f>
        <v>0</v>
      </c>
      <c r="E152" s="77">
        <v>0</v>
      </c>
      <c r="F152" s="77">
        <v>0</v>
      </c>
      <c r="G152" s="77">
        <f t="shared" ref="G152:G157" si="44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f t="shared" si="43"/>
        <v>0</v>
      </c>
      <c r="E153" s="77">
        <v>0</v>
      </c>
      <c r="F153" s="77">
        <v>0</v>
      </c>
      <c r="G153" s="77">
        <f t="shared" si="44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f t="shared" si="43"/>
        <v>0</v>
      </c>
      <c r="E154" s="77">
        <v>0</v>
      </c>
      <c r="F154" s="77">
        <v>0</v>
      </c>
      <c r="G154" s="77">
        <f t="shared" si="44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f t="shared" si="43"/>
        <v>0</v>
      </c>
      <c r="E155" s="77">
        <v>0</v>
      </c>
      <c r="F155" s="77">
        <v>0</v>
      </c>
      <c r="G155" s="77">
        <f t="shared" si="44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f t="shared" si="43"/>
        <v>0</v>
      </c>
      <c r="E156" s="77">
        <v>0</v>
      </c>
      <c r="F156" s="77">
        <v>0</v>
      </c>
      <c r="G156" s="77">
        <f t="shared" si="44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f t="shared" si="43"/>
        <v>0</v>
      </c>
      <c r="E157" s="77">
        <v>0</v>
      </c>
      <c r="F157" s="77">
        <v>0</v>
      </c>
      <c r="G157" s="77">
        <f t="shared" si="44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45">B9+B84</f>
        <v>2300125.5999999996</v>
      </c>
      <c r="C159" s="93">
        <f t="shared" si="45"/>
        <v>366941.81999999995</v>
      </c>
      <c r="D159" s="93">
        <f t="shared" si="45"/>
        <v>2667067.42</v>
      </c>
      <c r="E159" s="93">
        <f t="shared" si="45"/>
        <v>1990566.06</v>
      </c>
      <c r="F159" s="93">
        <f t="shared" si="45"/>
        <v>1967222.9900000002</v>
      </c>
      <c r="G159" s="93">
        <f t="shared" si="45"/>
        <v>676501.36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3:C23 B18:F18 B28:F28 B40:C41 B38:F38 B50:C56 B48:F48 B60:C61 B58:F58 B63:C69 B62:C62 B71:F71 B103:F103 B93:C93 E93:F93 B12:C13 G11 B16:C16 C14 C15 G17 C20 C21 C34 B43:C47 C42 E12:G12 E16:G16 G14 G15 G19 E23:G23 G20 E21:G21 G22 G27 G29 G37 G30 G31 G32 G33 E34:G34 G35 G36 B39:C39 E39:G39 E40:G41 E43:G47 E42:G42 G49 E50:G56 G57 B59:C59 E59:G59 E60:G61 E63:G70 E62:F62 B70 B75:F75 B72:B74 E72:F74 B83:F85 B76:B82 E76:F82 B86:C92 E86:F92 B94:C102 E94:F102 B113:F113 B104:C112 E104:F112 B123:D123 B114:C122 E114:F122 B133:F133 B124:C132 E124:F131 B137:F137 B134:C136 E134:F136 B146:F146 B138:C145 E138:F145 B150:F150 B147:C149 E147:F149 B158:F159 B151:C157 E151:F157 B26:C26 B25 G13 E25:G26 G24" unlockedFormula="1"/>
    <ignoredError sqref="G18 G28 G38 G48 G58 G62 G71:G159" formula="1" unlockedFormula="1"/>
    <ignoredError sqref="D93" formulaRange="1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8" zoomScaleNormal="70" workbookViewId="0">
      <selection activeCell="G45" sqref="G4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386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304</v>
      </c>
      <c r="C7" s="152"/>
      <c r="D7" s="152"/>
      <c r="E7" s="152"/>
      <c r="F7" s="152"/>
      <c r="G7" s="154" t="s">
        <v>305</v>
      </c>
    </row>
    <row r="8" spans="1:7" ht="30" x14ac:dyDescent="0.25">
      <c r="A8" s="151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3"/>
    </row>
    <row r="9" spans="1:7" ht="15.75" customHeight="1" x14ac:dyDescent="0.25">
      <c r="A9" s="27" t="s">
        <v>388</v>
      </c>
      <c r="B9" s="31">
        <f>SUM(B10:B17)</f>
        <v>2300125.6</v>
      </c>
      <c r="C9" s="31">
        <f t="shared" ref="C9:G9" si="0">SUM(C10:C17)</f>
        <v>366941.82</v>
      </c>
      <c r="D9" s="31">
        <f t="shared" si="0"/>
        <v>2667067.42</v>
      </c>
      <c r="E9" s="31">
        <f t="shared" si="0"/>
        <v>1990566.06</v>
      </c>
      <c r="F9" s="31">
        <f t="shared" si="0"/>
        <v>1967222.99</v>
      </c>
      <c r="G9" s="31">
        <f t="shared" si="0"/>
        <v>676501.36</v>
      </c>
    </row>
    <row r="10" spans="1:7" x14ac:dyDescent="0.25">
      <c r="A10" s="65" t="s">
        <v>564</v>
      </c>
      <c r="B10" s="77">
        <v>2300125.6</v>
      </c>
      <c r="C10" s="77">
        <v>366941.82</v>
      </c>
      <c r="D10" s="77">
        <v>2667067.42</v>
      </c>
      <c r="E10" s="77">
        <v>1990566.06</v>
      </c>
      <c r="F10" s="77">
        <v>1967222.99</v>
      </c>
      <c r="G10" s="77">
        <v>676501.36</v>
      </c>
    </row>
    <row r="11" spans="1:7" x14ac:dyDescent="0.25">
      <c r="A11" s="65"/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5">
      <c r="A12" s="65"/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65"/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/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/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/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/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2300125.6</v>
      </c>
      <c r="C29" s="4">
        <f t="shared" ref="C29:G29" si="2">SUM(C19,C9)</f>
        <v>366941.82</v>
      </c>
      <c r="D29" s="4">
        <f t="shared" si="2"/>
        <v>2667067.42</v>
      </c>
      <c r="E29" s="4">
        <f t="shared" si="2"/>
        <v>1990566.06</v>
      </c>
      <c r="F29" s="4">
        <f t="shared" si="2"/>
        <v>1967222.99</v>
      </c>
      <c r="G29" s="4">
        <f t="shared" si="2"/>
        <v>676501.36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62" zoomScaleNormal="94" workbookViewId="0">
      <selection activeCell="L42" sqref="L4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398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INSTITUTO MUNICIPAL DE PLANEACION Y DESARROLLO DE APASEO EL GRANDE</v>
      </c>
      <c r="B2" s="115"/>
      <c r="C2" s="115"/>
      <c r="D2" s="115"/>
      <c r="E2" s="115"/>
      <c r="F2" s="115"/>
      <c r="G2" s="116"/>
    </row>
    <row r="3" spans="1:7" x14ac:dyDescent="0.25">
      <c r="A3" s="117" t="s">
        <v>399</v>
      </c>
      <c r="B3" s="118"/>
      <c r="C3" s="118"/>
      <c r="D3" s="118"/>
      <c r="E3" s="118"/>
      <c r="F3" s="118"/>
      <c r="G3" s="119"/>
    </row>
    <row r="4" spans="1:7" x14ac:dyDescent="0.25">
      <c r="A4" s="117" t="s">
        <v>400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304</v>
      </c>
      <c r="C7" s="159"/>
      <c r="D7" s="159"/>
      <c r="E7" s="159"/>
      <c r="F7" s="160"/>
      <c r="G7" s="154" t="s">
        <v>401</v>
      </c>
    </row>
    <row r="8" spans="1:7" ht="30" x14ac:dyDescent="0.25">
      <c r="A8" s="151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3"/>
    </row>
    <row r="9" spans="1:7" ht="16.5" customHeight="1" x14ac:dyDescent="0.25">
      <c r="A9" s="27" t="s">
        <v>403</v>
      </c>
      <c r="B9" s="31">
        <f>SUM(B10,B19,B27,B37)</f>
        <v>2300125.6</v>
      </c>
      <c r="C9" s="31">
        <f t="shared" ref="C9:G9" si="0">SUM(C10,C19,C27,C37)</f>
        <v>366941.82</v>
      </c>
      <c r="D9" s="31">
        <f t="shared" si="0"/>
        <v>2667067.42</v>
      </c>
      <c r="E9" s="31">
        <f t="shared" si="0"/>
        <v>1990566.06</v>
      </c>
      <c r="F9" s="31">
        <f t="shared" si="0"/>
        <v>1967222.99</v>
      </c>
      <c r="G9" s="31">
        <f t="shared" si="0"/>
        <v>676501.35999999987</v>
      </c>
    </row>
    <row r="10" spans="1:7" ht="15" customHeight="1" x14ac:dyDescent="0.25">
      <c r="A10" s="60" t="s">
        <v>404</v>
      </c>
      <c r="B10" s="49">
        <f>SUM(B11:B18)</f>
        <v>2300125.6</v>
      </c>
      <c r="C10" s="49">
        <f t="shared" ref="C10:G10" si="1">SUM(C11:C18)</f>
        <v>366941.82</v>
      </c>
      <c r="D10" s="49">
        <f t="shared" si="1"/>
        <v>2667067.42</v>
      </c>
      <c r="E10" s="49">
        <f t="shared" si="1"/>
        <v>1990566.06</v>
      </c>
      <c r="F10" s="49">
        <f t="shared" si="1"/>
        <v>1967222.99</v>
      </c>
      <c r="G10" s="49">
        <f t="shared" si="1"/>
        <v>676501.35999999987</v>
      </c>
    </row>
    <row r="11" spans="1:7" x14ac:dyDescent="0.25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407</v>
      </c>
      <c r="B13" s="49">
        <v>2300125.6</v>
      </c>
      <c r="C13" s="49">
        <v>366941.82</v>
      </c>
      <c r="D13" s="49">
        <f>+B13+C13</f>
        <v>2667067.42</v>
      </c>
      <c r="E13" s="49">
        <v>1990566.06</v>
      </c>
      <c r="F13" s="49">
        <v>1967222.99</v>
      </c>
      <c r="G13" s="49">
        <f>+D13-E13</f>
        <v>676501.35999999987</v>
      </c>
    </row>
    <row r="14" spans="1:7" x14ac:dyDescent="0.25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412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413</v>
      </c>
      <c r="B19" s="49">
        <f>SUM(B20:B26)</f>
        <v>0</v>
      </c>
      <c r="C19" s="49">
        <f t="shared" ref="C19:G19" si="2">SUM(C20:C26)</f>
        <v>0</v>
      </c>
      <c r="D19" s="49">
        <f t="shared" si="2"/>
        <v>0</v>
      </c>
      <c r="E19" s="49">
        <f t="shared" si="2"/>
        <v>0</v>
      </c>
      <c r="F19" s="49">
        <f t="shared" si="2"/>
        <v>0</v>
      </c>
      <c r="G19" s="49">
        <f t="shared" si="2"/>
        <v>0</v>
      </c>
    </row>
    <row r="20" spans="1:7" x14ac:dyDescent="0.25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2300125.6</v>
      </c>
      <c r="C77" s="4">
        <f t="shared" ref="C77:G77" si="10">C43+C9</f>
        <v>366941.82</v>
      </c>
      <c r="D77" s="4">
        <f t="shared" si="10"/>
        <v>2667067.42</v>
      </c>
      <c r="E77" s="4">
        <f t="shared" si="10"/>
        <v>1990566.06</v>
      </c>
      <c r="F77" s="4">
        <f t="shared" si="10"/>
        <v>1967222.99</v>
      </c>
      <c r="G77" s="4">
        <f t="shared" si="10"/>
        <v>676501.35999999987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1</vt:lpstr>
      <vt:lpstr>Formato 2</vt:lpstr>
      <vt:lpstr>Formato 3</vt:lpstr>
      <vt:lpstr>Hoja1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dcterms:created xsi:type="dcterms:W3CDTF">2023-03-16T22:14:51Z</dcterms:created>
  <dcterms:modified xsi:type="dcterms:W3CDTF">2024-01-23T20:04:50Z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