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2\2do Informe financiero Abril-Junio\"/>
    </mc:Choice>
  </mc:AlternateContent>
  <workbookProtection lockStructure="1"/>
  <bookViews>
    <workbookView xWindow="1200" yWindow="-120" windowWidth="27720" windowHeight="16440" firstSheet="7" activeTab="1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5" i="6" l="1"/>
  <c r="B24" i="9"/>
  <c r="B28" i="9"/>
  <c r="B21" i="9"/>
  <c r="F28" i="9"/>
  <c r="F24" i="9"/>
  <c r="E28" i="9"/>
  <c r="E24" i="9"/>
  <c r="D28" i="9"/>
  <c r="D24" i="9"/>
  <c r="C28" i="9"/>
  <c r="C24" i="9"/>
  <c r="F16" i="9"/>
  <c r="F12" i="9"/>
  <c r="F9" i="9"/>
  <c r="E16" i="9"/>
  <c r="E12" i="9"/>
  <c r="E9" i="9"/>
  <c r="D16" i="9"/>
  <c r="D12" i="9"/>
  <c r="D9" i="9"/>
  <c r="C16" i="9"/>
  <c r="C12" i="9"/>
  <c r="C9" i="9"/>
  <c r="B16" i="9"/>
  <c r="B12" i="9"/>
  <c r="B71" i="8"/>
  <c r="B61" i="8"/>
  <c r="B53" i="8"/>
  <c r="B37" i="8"/>
  <c r="B27" i="8"/>
  <c r="B19" i="8"/>
  <c r="B10" i="8"/>
  <c r="F52" i="8"/>
  <c r="D52" i="8"/>
  <c r="G52" i="8"/>
  <c r="F20" i="7"/>
  <c r="D20" i="7"/>
  <c r="G20" i="7"/>
  <c r="D150" i="6"/>
  <c r="D146" i="6"/>
  <c r="D137" i="6"/>
  <c r="D133" i="6"/>
  <c r="D123" i="6"/>
  <c r="D113" i="6"/>
  <c r="D103" i="6"/>
  <c r="D93" i="6"/>
  <c r="D85" i="6"/>
  <c r="C150" i="6"/>
  <c r="C137" i="6"/>
  <c r="F103" i="6"/>
  <c r="E103" i="6"/>
  <c r="F113" i="6"/>
  <c r="E113" i="6"/>
  <c r="F123" i="6"/>
  <c r="E123" i="6"/>
  <c r="F133" i="6"/>
  <c r="E133" i="6"/>
  <c r="C123" i="6"/>
  <c r="C113" i="6"/>
  <c r="C103" i="6"/>
  <c r="B93" i="6"/>
  <c r="C85" i="6"/>
  <c r="F75" i="6"/>
  <c r="F71" i="6"/>
  <c r="F62" i="6"/>
  <c r="F58" i="6"/>
  <c r="F48" i="6"/>
  <c r="E75" i="6"/>
  <c r="E71" i="6"/>
  <c r="E62" i="6"/>
  <c r="E58" i="6"/>
  <c r="E48" i="6"/>
  <c r="D75" i="6"/>
  <c r="D71" i="6"/>
  <c r="D62" i="6"/>
  <c r="D58" i="6"/>
  <c r="D48" i="6"/>
  <c r="C75" i="6"/>
  <c r="C71" i="6"/>
  <c r="C62" i="6"/>
  <c r="C58" i="6"/>
  <c r="C48" i="6"/>
  <c r="C38" i="6"/>
  <c r="D38" i="6"/>
  <c r="E38" i="6"/>
  <c r="F38" i="6"/>
  <c r="G28" i="6"/>
  <c r="F28" i="6"/>
  <c r="E28" i="6"/>
  <c r="D28" i="6"/>
  <c r="C28" i="6"/>
  <c r="B28" i="6"/>
  <c r="B18" i="6"/>
  <c r="G18" i="6"/>
  <c r="F18" i="6"/>
  <c r="E18" i="6"/>
  <c r="D18" i="6"/>
  <c r="C18" i="6"/>
  <c r="B10" i="6"/>
  <c r="G10" i="6"/>
  <c r="F10" i="6"/>
  <c r="D10" i="6"/>
  <c r="C10" i="6"/>
  <c r="B150" i="6"/>
  <c r="B146" i="6"/>
  <c r="B137" i="6"/>
  <c r="B133" i="6"/>
  <c r="B123" i="6"/>
  <c r="B113" i="6"/>
  <c r="B103" i="6"/>
  <c r="B75" i="5"/>
  <c r="B67" i="5"/>
  <c r="B59" i="5"/>
  <c r="B54" i="5"/>
  <c r="B45" i="5"/>
  <c r="F34" i="5"/>
  <c r="F12" i="5"/>
  <c r="D34" i="5"/>
  <c r="D12" i="5"/>
  <c r="C37" i="5"/>
  <c r="F35" i="5"/>
  <c r="B37" i="5"/>
  <c r="B35" i="5"/>
  <c r="B28" i="5"/>
  <c r="B16" i="5"/>
  <c r="D14" i="4"/>
  <c r="D9" i="4"/>
  <c r="B9" i="2"/>
  <c r="E9" i="1"/>
  <c r="F31" i="1"/>
  <c r="F27" i="1"/>
  <c r="F23" i="1"/>
  <c r="E23" i="1"/>
  <c r="B17" i="1"/>
  <c r="D20" i="23"/>
  <c r="B6" i="1"/>
  <c r="C60" i="1"/>
  <c r="C38" i="1"/>
  <c r="B41" i="1"/>
  <c r="C31" i="1"/>
  <c r="B31" i="1"/>
  <c r="C25" i="1"/>
  <c r="T52" i="32"/>
  <c r="S52" i="32"/>
  <c r="R52" i="32"/>
  <c r="Q52" i="32"/>
  <c r="P52" i="32"/>
  <c r="A52" i="32"/>
  <c r="T51" i="32"/>
  <c r="S51" i="32"/>
  <c r="R51" i="32"/>
  <c r="Q51" i="32"/>
  <c r="P51" i="32"/>
  <c r="A51" i="32"/>
  <c r="A50" i="32"/>
  <c r="T49" i="32"/>
  <c r="S49" i="32"/>
  <c r="R49" i="32"/>
  <c r="Q49" i="32"/>
  <c r="P49" i="32"/>
  <c r="A49" i="32"/>
  <c r="T48" i="32"/>
  <c r="S48" i="32"/>
  <c r="R48" i="32"/>
  <c r="Q48" i="32"/>
  <c r="P48" i="32"/>
  <c r="A48" i="32"/>
  <c r="A47" i="32"/>
  <c r="T46" i="32"/>
  <c r="S46" i="32"/>
  <c r="R46" i="32"/>
  <c r="Q46" i="32"/>
  <c r="P46" i="32"/>
  <c r="A46" i="32"/>
  <c r="T45" i="32"/>
  <c r="S45" i="32"/>
  <c r="R45" i="32"/>
  <c r="Q45" i="32"/>
  <c r="P45" i="32"/>
  <c r="A45" i="32"/>
  <c r="A44" i="32"/>
  <c r="T43" i="32"/>
  <c r="S43" i="32"/>
  <c r="R43" i="32"/>
  <c r="Q43" i="32"/>
  <c r="P43" i="32"/>
  <c r="A43" i="32"/>
  <c r="T42" i="32"/>
  <c r="S42" i="32"/>
  <c r="R42" i="32"/>
  <c r="Q42" i="32"/>
  <c r="P42" i="32"/>
  <c r="A42" i="32"/>
  <c r="T41" i="32"/>
  <c r="S41" i="32"/>
  <c r="R41" i="32"/>
  <c r="Q41" i="32"/>
  <c r="P41" i="32"/>
  <c r="A41" i="32"/>
  <c r="A40" i="32"/>
  <c r="T39" i="32"/>
  <c r="S39" i="32"/>
  <c r="R39" i="32"/>
  <c r="Q39" i="32"/>
  <c r="P39" i="32"/>
  <c r="A39" i="32"/>
  <c r="T38" i="32"/>
  <c r="S38" i="32"/>
  <c r="R38" i="32"/>
  <c r="Q38" i="32"/>
  <c r="P38" i="32"/>
  <c r="A38" i="32"/>
  <c r="A37" i="32"/>
  <c r="T36" i="32"/>
  <c r="S36" i="32"/>
  <c r="R36" i="32"/>
  <c r="Q36" i="32"/>
  <c r="P36" i="32"/>
  <c r="A36" i="32"/>
  <c r="T35" i="32"/>
  <c r="S35" i="32"/>
  <c r="R35" i="32"/>
  <c r="Q35" i="32"/>
  <c r="P35" i="32"/>
  <c r="A35" i="32"/>
  <c r="T34" i="32"/>
  <c r="S34" i="32"/>
  <c r="R34" i="32"/>
  <c r="Q34" i="32"/>
  <c r="P34" i="32"/>
  <c r="A34" i="32"/>
  <c r="A33" i="32"/>
  <c r="T32" i="32"/>
  <c r="S32" i="32"/>
  <c r="R32" i="32"/>
  <c r="Q32" i="32"/>
  <c r="P32" i="32"/>
  <c r="A32" i="32"/>
  <c r="T31" i="32"/>
  <c r="S31" i="32"/>
  <c r="R31" i="32"/>
  <c r="Q31" i="32"/>
  <c r="P31" i="32"/>
  <c r="A31" i="32"/>
  <c r="T30" i="32"/>
  <c r="S30" i="32"/>
  <c r="R30" i="32"/>
  <c r="Q30" i="32"/>
  <c r="P30" i="32"/>
  <c r="A30" i="32"/>
  <c r="T29" i="32"/>
  <c r="S29" i="32"/>
  <c r="R29" i="32"/>
  <c r="Q29" i="32"/>
  <c r="P29" i="32"/>
  <c r="A29" i="32"/>
  <c r="A28" i="32"/>
  <c r="T27" i="32"/>
  <c r="S27" i="32"/>
  <c r="R27" i="32"/>
  <c r="Q27" i="32"/>
  <c r="P27" i="32"/>
  <c r="A27" i="32"/>
  <c r="T26" i="32"/>
  <c r="S26" i="32"/>
  <c r="R26" i="32"/>
  <c r="Q26" i="32"/>
  <c r="P26" i="32"/>
  <c r="A26" i="32"/>
  <c r="T25" i="32"/>
  <c r="S25" i="32"/>
  <c r="R25" i="32"/>
  <c r="Q25" i="32"/>
  <c r="P25" i="32"/>
  <c r="A25" i="32"/>
  <c r="A24" i="32"/>
  <c r="T23" i="32"/>
  <c r="S23" i="32"/>
  <c r="R23" i="32"/>
  <c r="Q23" i="32"/>
  <c r="P23" i="32"/>
  <c r="A23" i="32"/>
  <c r="A22" i="32"/>
  <c r="T21" i="32"/>
  <c r="S21" i="32"/>
  <c r="R21" i="32"/>
  <c r="Q21" i="32"/>
  <c r="P21" i="32"/>
  <c r="A21" i="32"/>
  <c r="T20" i="32"/>
  <c r="S20" i="32"/>
  <c r="R20" i="32"/>
  <c r="Q20" i="32"/>
  <c r="P20" i="32"/>
  <c r="A20" i="32"/>
  <c r="T19" i="32"/>
  <c r="S19" i="32"/>
  <c r="R19" i="32"/>
  <c r="Q19" i="32"/>
  <c r="P19" i="32"/>
  <c r="A19" i="32"/>
  <c r="T18" i="32"/>
  <c r="S18" i="32"/>
  <c r="R18" i="32"/>
  <c r="Q18" i="32"/>
  <c r="P18" i="32"/>
  <c r="A18" i="32"/>
  <c r="T17" i="32"/>
  <c r="S17" i="32"/>
  <c r="R17" i="32"/>
  <c r="Q17" i="32"/>
  <c r="P17" i="32"/>
  <c r="A17" i="32"/>
  <c r="T16" i="32"/>
  <c r="S16" i="32"/>
  <c r="R16" i="32"/>
  <c r="Q16" i="32"/>
  <c r="P16" i="32"/>
  <c r="A16" i="32"/>
  <c r="T15" i="32"/>
  <c r="S15" i="32"/>
  <c r="R15" i="32"/>
  <c r="Q15" i="32"/>
  <c r="P15" i="32"/>
  <c r="A15" i="32"/>
  <c r="T14" i="32"/>
  <c r="S14" i="32"/>
  <c r="R14" i="32"/>
  <c r="Q14" i="32"/>
  <c r="P14" i="32"/>
  <c r="A14" i="32"/>
  <c r="T13" i="32"/>
  <c r="S13" i="32"/>
  <c r="R13" i="32"/>
  <c r="Q13" i="32"/>
  <c r="P13" i="32"/>
  <c r="A13" i="32"/>
  <c r="T12" i="32"/>
  <c r="S12" i="32"/>
  <c r="R12" i="32"/>
  <c r="Q12" i="32"/>
  <c r="P12" i="32"/>
  <c r="A12" i="32"/>
  <c r="T11" i="32"/>
  <c r="S11" i="32"/>
  <c r="R11" i="32"/>
  <c r="Q11" i="32"/>
  <c r="P11" i="32"/>
  <c r="A11" i="32"/>
  <c r="T10" i="32"/>
  <c r="S10" i="32"/>
  <c r="R10" i="32"/>
  <c r="Q10" i="32"/>
  <c r="P10" i="32"/>
  <c r="A10" i="32"/>
  <c r="T9" i="32"/>
  <c r="S9" i="32"/>
  <c r="R9" i="32"/>
  <c r="Q9" i="32"/>
  <c r="P9" i="32"/>
  <c r="A9" i="32"/>
  <c r="T8" i="32"/>
  <c r="S8" i="32"/>
  <c r="R8" i="32"/>
  <c r="Q8" i="32"/>
  <c r="P8" i="32"/>
  <c r="A8" i="32"/>
  <c r="T7" i="32"/>
  <c r="S7" i="32"/>
  <c r="R7" i="32"/>
  <c r="Q7" i="32"/>
  <c r="P7" i="32"/>
  <c r="A7" i="32"/>
  <c r="T6" i="32"/>
  <c r="S6" i="32"/>
  <c r="R6" i="32"/>
  <c r="Q6" i="32"/>
  <c r="P6" i="32"/>
  <c r="A6" i="32"/>
  <c r="A5" i="32"/>
  <c r="T4" i="32"/>
  <c r="S4" i="32"/>
  <c r="R4" i="32"/>
  <c r="Q4" i="32"/>
  <c r="P4" i="32"/>
  <c r="A4" i="32"/>
  <c r="T3" i="32"/>
  <c r="S3" i="32"/>
  <c r="R3" i="32"/>
  <c r="Q3" i="32"/>
  <c r="P3" i="32"/>
  <c r="A3" i="32"/>
  <c r="A2" i="32"/>
  <c r="C6" i="23"/>
  <c r="A2" i="14"/>
  <c r="G7" i="13"/>
  <c r="G18" i="13"/>
  <c r="G29" i="13"/>
  <c r="U22" i="31"/>
  <c r="F7" i="13"/>
  <c r="T2" i="31"/>
  <c r="F18" i="13"/>
  <c r="F29" i="13"/>
  <c r="T22" i="31"/>
  <c r="E7" i="13"/>
  <c r="E18" i="13"/>
  <c r="E29" i="13"/>
  <c r="S22" i="31"/>
  <c r="D7" i="13"/>
  <c r="R2" i="31"/>
  <c r="D18" i="13"/>
  <c r="D29" i="13"/>
  <c r="R22" i="31"/>
  <c r="C7" i="13"/>
  <c r="C18" i="13"/>
  <c r="C29" i="13"/>
  <c r="Q22" i="31"/>
  <c r="B7" i="13"/>
  <c r="P2" i="31"/>
  <c r="B18" i="13"/>
  <c r="B29" i="13"/>
  <c r="P22" i="31"/>
  <c r="A22" i="31"/>
  <c r="U21" i="31"/>
  <c r="T21" i="31"/>
  <c r="S21" i="31"/>
  <c r="R21" i="31"/>
  <c r="Q21" i="31"/>
  <c r="P21" i="31"/>
  <c r="A21" i="31"/>
  <c r="U20" i="31"/>
  <c r="T20" i="31"/>
  <c r="S20" i="31"/>
  <c r="R20" i="31"/>
  <c r="Q20" i="31"/>
  <c r="P20" i="31"/>
  <c r="A20" i="31"/>
  <c r="U19" i="31"/>
  <c r="T19" i="31"/>
  <c r="S19" i="31"/>
  <c r="R19" i="31"/>
  <c r="Q19" i="31"/>
  <c r="P19" i="31"/>
  <c r="A19" i="31"/>
  <c r="U18" i="31"/>
  <c r="T18" i="31"/>
  <c r="S18" i="31"/>
  <c r="R18" i="31"/>
  <c r="Q18" i="31"/>
  <c r="P18" i="31"/>
  <c r="A18" i="31"/>
  <c r="U17" i="31"/>
  <c r="T17" i="31"/>
  <c r="S17" i="31"/>
  <c r="R17" i="31"/>
  <c r="Q17" i="31"/>
  <c r="P17" i="31"/>
  <c r="A17" i="31"/>
  <c r="U16" i="31"/>
  <c r="T16" i="31"/>
  <c r="S16" i="31"/>
  <c r="R16" i="31"/>
  <c r="Q16" i="31"/>
  <c r="P16" i="31"/>
  <c r="A16" i="31"/>
  <c r="U15" i="31"/>
  <c r="T15" i="31"/>
  <c r="S15" i="31"/>
  <c r="R15" i="31"/>
  <c r="Q15" i="31"/>
  <c r="P15" i="31"/>
  <c r="A15" i="31"/>
  <c r="U14" i="31"/>
  <c r="T14" i="31"/>
  <c r="S14" i="31"/>
  <c r="R14" i="31"/>
  <c r="Q14" i="31"/>
  <c r="P14" i="31"/>
  <c r="A14" i="31"/>
  <c r="U13" i="31"/>
  <c r="T13" i="31"/>
  <c r="S13" i="31"/>
  <c r="R13" i="31"/>
  <c r="Q13" i="31"/>
  <c r="P13" i="31"/>
  <c r="A13" i="31"/>
  <c r="U12" i="31"/>
  <c r="T12" i="31"/>
  <c r="S12" i="31"/>
  <c r="R12" i="31"/>
  <c r="Q12" i="31"/>
  <c r="P12" i="31"/>
  <c r="A12" i="31"/>
  <c r="U11" i="31"/>
  <c r="T11" i="31"/>
  <c r="S11" i="31"/>
  <c r="R11" i="31"/>
  <c r="Q11" i="31"/>
  <c r="P11" i="31"/>
  <c r="A11" i="31"/>
  <c r="U10" i="31"/>
  <c r="T10" i="31"/>
  <c r="S10" i="31"/>
  <c r="R10" i="31"/>
  <c r="Q10" i="31"/>
  <c r="P10" i="31"/>
  <c r="A10" i="31"/>
  <c r="U9" i="31"/>
  <c r="T9" i="31"/>
  <c r="S9" i="31"/>
  <c r="R9" i="31"/>
  <c r="Q9" i="31"/>
  <c r="P9" i="31"/>
  <c r="A9" i="31"/>
  <c r="U8" i="31"/>
  <c r="T8" i="31"/>
  <c r="S8" i="31"/>
  <c r="R8" i="31"/>
  <c r="Q8" i="31"/>
  <c r="P8" i="31"/>
  <c r="A8" i="31"/>
  <c r="U7" i="31"/>
  <c r="T7" i="31"/>
  <c r="S7" i="31"/>
  <c r="R7" i="31"/>
  <c r="Q7" i="31"/>
  <c r="P7" i="31"/>
  <c r="A7" i="31"/>
  <c r="U6" i="31"/>
  <c r="T6" i="31"/>
  <c r="S6" i="31"/>
  <c r="R6" i="31"/>
  <c r="Q6" i="31"/>
  <c r="P6" i="31"/>
  <c r="A6" i="31"/>
  <c r="U5" i="31"/>
  <c r="T5" i="31"/>
  <c r="S5" i="31"/>
  <c r="R5" i="31"/>
  <c r="Q5" i="31"/>
  <c r="P5" i="31"/>
  <c r="A5" i="31"/>
  <c r="U4" i="31"/>
  <c r="T4" i="31"/>
  <c r="S4" i="31"/>
  <c r="R4" i="31"/>
  <c r="Q4" i="31"/>
  <c r="P4" i="31"/>
  <c r="A4" i="31"/>
  <c r="U3" i="31"/>
  <c r="T3" i="31"/>
  <c r="S3" i="31"/>
  <c r="R3" i="31"/>
  <c r="Q3" i="31"/>
  <c r="P3" i="31"/>
  <c r="A3" i="31"/>
  <c r="U2" i="31"/>
  <c r="S2" i="31"/>
  <c r="Q2" i="31"/>
  <c r="A2" i="31"/>
  <c r="G5" i="13"/>
  <c r="H25" i="23"/>
  <c r="F5" i="13"/>
  <c r="G25" i="23"/>
  <c r="E5" i="13"/>
  <c r="F25" i="23"/>
  <c r="D5" i="13"/>
  <c r="E25" i="23"/>
  <c r="C5" i="13"/>
  <c r="D25" i="23"/>
  <c r="B5" i="13"/>
  <c r="C11" i="23"/>
  <c r="A2" i="13"/>
  <c r="G36" i="12"/>
  <c r="U27" i="30"/>
  <c r="F36" i="12"/>
  <c r="T27" i="30"/>
  <c r="E36" i="12"/>
  <c r="S27" i="30"/>
  <c r="D36" i="12"/>
  <c r="R27" i="30"/>
  <c r="C36" i="12"/>
  <c r="Q27" i="30"/>
  <c r="B36" i="12"/>
  <c r="P27" i="30"/>
  <c r="A27" i="30"/>
  <c r="U26" i="30"/>
  <c r="T26" i="30"/>
  <c r="S26" i="30"/>
  <c r="R26" i="30"/>
  <c r="Q26" i="30"/>
  <c r="P26" i="30"/>
  <c r="A26" i="30"/>
  <c r="U25" i="30"/>
  <c r="T25" i="30"/>
  <c r="S25" i="30"/>
  <c r="R25" i="30"/>
  <c r="Q25" i="30"/>
  <c r="P25" i="30"/>
  <c r="A25" i="30"/>
  <c r="U24" i="30"/>
  <c r="T24" i="30"/>
  <c r="S24" i="30"/>
  <c r="R24" i="30"/>
  <c r="Q24" i="30"/>
  <c r="P24" i="30"/>
  <c r="A24" i="30"/>
  <c r="G7" i="12"/>
  <c r="G21" i="12"/>
  <c r="G28" i="12"/>
  <c r="G31" i="12"/>
  <c r="U23" i="30"/>
  <c r="F7" i="12"/>
  <c r="F21" i="12"/>
  <c r="T15" i="30"/>
  <c r="F28" i="12"/>
  <c r="F31" i="12"/>
  <c r="T23" i="30"/>
  <c r="E7" i="12"/>
  <c r="E21" i="12"/>
  <c r="E28" i="12"/>
  <c r="E31" i="12"/>
  <c r="S23" i="30"/>
  <c r="D7" i="12"/>
  <c r="D21" i="12"/>
  <c r="R15" i="30"/>
  <c r="D28" i="12"/>
  <c r="D31" i="12"/>
  <c r="R23" i="30"/>
  <c r="C7" i="12"/>
  <c r="C21" i="12"/>
  <c r="C28" i="12"/>
  <c r="C31" i="12"/>
  <c r="Q23" i="30"/>
  <c r="B7" i="12"/>
  <c r="B21" i="12"/>
  <c r="P15" i="30"/>
  <c r="B28" i="12"/>
  <c r="B31" i="12"/>
  <c r="P23" i="30"/>
  <c r="A23" i="30"/>
  <c r="U22" i="30"/>
  <c r="T22" i="30"/>
  <c r="S22" i="30"/>
  <c r="R22" i="30"/>
  <c r="Q22" i="30"/>
  <c r="P22" i="30"/>
  <c r="A22" i="30"/>
  <c r="U21" i="30"/>
  <c r="T21" i="30"/>
  <c r="S21" i="30"/>
  <c r="R21" i="30"/>
  <c r="Q21" i="30"/>
  <c r="P21" i="30"/>
  <c r="A21" i="30"/>
  <c r="U20" i="30"/>
  <c r="T20" i="30"/>
  <c r="S20" i="30"/>
  <c r="R20" i="30"/>
  <c r="Q20" i="30"/>
  <c r="P20" i="30"/>
  <c r="A20" i="30"/>
  <c r="U19" i="30"/>
  <c r="T19" i="30"/>
  <c r="S19" i="30"/>
  <c r="R19" i="30"/>
  <c r="Q19" i="30"/>
  <c r="P19" i="30"/>
  <c r="A19" i="30"/>
  <c r="U18" i="30"/>
  <c r="T18" i="30"/>
  <c r="S18" i="30"/>
  <c r="R18" i="30"/>
  <c r="Q18" i="30"/>
  <c r="P18" i="30"/>
  <c r="A18" i="30"/>
  <c r="U17" i="30"/>
  <c r="T17" i="30"/>
  <c r="S17" i="30"/>
  <c r="R17" i="30"/>
  <c r="Q17" i="30"/>
  <c r="P17" i="30"/>
  <c r="A17" i="30"/>
  <c r="U16" i="30"/>
  <c r="T16" i="30"/>
  <c r="S16" i="30"/>
  <c r="R16" i="30"/>
  <c r="Q16" i="30"/>
  <c r="P16" i="30"/>
  <c r="A16" i="30"/>
  <c r="U15" i="30"/>
  <c r="S15" i="30"/>
  <c r="Q15" i="30"/>
  <c r="A15" i="30"/>
  <c r="U14" i="30"/>
  <c r="T14" i="30"/>
  <c r="S14" i="30"/>
  <c r="R14" i="30"/>
  <c r="Q14" i="30"/>
  <c r="P14" i="30"/>
  <c r="A14" i="30"/>
  <c r="U13" i="30"/>
  <c r="T13" i="30"/>
  <c r="S13" i="30"/>
  <c r="R13" i="30"/>
  <c r="Q13" i="30"/>
  <c r="P13" i="30"/>
  <c r="A13" i="30"/>
  <c r="U12" i="30"/>
  <c r="T12" i="30"/>
  <c r="S12" i="30"/>
  <c r="R12" i="30"/>
  <c r="Q12" i="30"/>
  <c r="P12" i="30"/>
  <c r="A12" i="30"/>
  <c r="U11" i="30"/>
  <c r="T11" i="30"/>
  <c r="S11" i="30"/>
  <c r="R11" i="30"/>
  <c r="Q11" i="30"/>
  <c r="P11" i="30"/>
  <c r="A11" i="30"/>
  <c r="U10" i="30"/>
  <c r="T10" i="30"/>
  <c r="S10" i="30"/>
  <c r="R10" i="30"/>
  <c r="Q10" i="30"/>
  <c r="P10" i="30"/>
  <c r="A10" i="30"/>
  <c r="U9" i="30"/>
  <c r="T9" i="30"/>
  <c r="S9" i="30"/>
  <c r="R9" i="30"/>
  <c r="Q9" i="30"/>
  <c r="P9" i="30"/>
  <c r="A9" i="30"/>
  <c r="U8" i="30"/>
  <c r="T8" i="30"/>
  <c r="S8" i="30"/>
  <c r="R8" i="30"/>
  <c r="Q8" i="30"/>
  <c r="P8" i="30"/>
  <c r="A8" i="30"/>
  <c r="U7" i="30"/>
  <c r="T7" i="30"/>
  <c r="S7" i="30"/>
  <c r="R7" i="30"/>
  <c r="Q7" i="30"/>
  <c r="P7" i="30"/>
  <c r="A7" i="30"/>
  <c r="U6" i="30"/>
  <c r="T6" i="30"/>
  <c r="S6" i="30"/>
  <c r="R6" i="30"/>
  <c r="Q6" i="30"/>
  <c r="P6" i="30"/>
  <c r="A6" i="30"/>
  <c r="U5" i="30"/>
  <c r="T5" i="30"/>
  <c r="S5" i="30"/>
  <c r="R5" i="30"/>
  <c r="Q5" i="30"/>
  <c r="P5" i="30"/>
  <c r="A5" i="30"/>
  <c r="U4" i="30"/>
  <c r="T4" i="30"/>
  <c r="S4" i="30"/>
  <c r="R4" i="30"/>
  <c r="Q4" i="30"/>
  <c r="P4" i="30"/>
  <c r="A4" i="30"/>
  <c r="U3" i="30"/>
  <c r="T3" i="30"/>
  <c r="S3" i="30"/>
  <c r="R3" i="30"/>
  <c r="Q3" i="30"/>
  <c r="P3" i="30"/>
  <c r="A3" i="30"/>
  <c r="T2" i="30"/>
  <c r="R2" i="30"/>
  <c r="P2" i="30"/>
  <c r="A2" i="30"/>
  <c r="G5" i="12"/>
  <c r="E5" i="12"/>
  <c r="C5" i="12"/>
  <c r="A2" i="12"/>
  <c r="G8" i="11"/>
  <c r="G19" i="11"/>
  <c r="G30" i="11"/>
  <c r="U22" i="29"/>
  <c r="F8" i="11"/>
  <c r="F19" i="11"/>
  <c r="F30" i="11"/>
  <c r="T22" i="29"/>
  <c r="E8" i="11"/>
  <c r="E19" i="11"/>
  <c r="E30" i="11"/>
  <c r="S22" i="29"/>
  <c r="D8" i="11"/>
  <c r="D19" i="11"/>
  <c r="D30" i="11"/>
  <c r="R22" i="29"/>
  <c r="C8" i="11"/>
  <c r="C19" i="11"/>
  <c r="C30" i="11"/>
  <c r="Q22" i="29"/>
  <c r="B8" i="11"/>
  <c r="B19" i="11"/>
  <c r="B30" i="11"/>
  <c r="P22" i="29"/>
  <c r="A22" i="29"/>
  <c r="U21" i="29"/>
  <c r="T21" i="29"/>
  <c r="S21" i="29"/>
  <c r="R21" i="29"/>
  <c r="Q21" i="29"/>
  <c r="P21" i="29"/>
  <c r="A21" i="29"/>
  <c r="U20" i="29"/>
  <c r="T20" i="29"/>
  <c r="S20" i="29"/>
  <c r="R20" i="29"/>
  <c r="Q20" i="29"/>
  <c r="P20" i="29"/>
  <c r="A20" i="29"/>
  <c r="U19" i="29"/>
  <c r="T19" i="29"/>
  <c r="S19" i="29"/>
  <c r="R19" i="29"/>
  <c r="Q19" i="29"/>
  <c r="P19" i="29"/>
  <c r="A19" i="29"/>
  <c r="U18" i="29"/>
  <c r="T18" i="29"/>
  <c r="S18" i="29"/>
  <c r="R18" i="29"/>
  <c r="Q18" i="29"/>
  <c r="P18" i="29"/>
  <c r="A18" i="29"/>
  <c r="U17" i="29"/>
  <c r="T17" i="29"/>
  <c r="S17" i="29"/>
  <c r="R17" i="29"/>
  <c r="Q17" i="29"/>
  <c r="P17" i="29"/>
  <c r="A17" i="29"/>
  <c r="U16" i="29"/>
  <c r="T16" i="29"/>
  <c r="S16" i="29"/>
  <c r="R16" i="29"/>
  <c r="Q16" i="29"/>
  <c r="P16" i="29"/>
  <c r="A16" i="29"/>
  <c r="U15" i="29"/>
  <c r="T15" i="29"/>
  <c r="S15" i="29"/>
  <c r="R15" i="29"/>
  <c r="Q15" i="29"/>
  <c r="P15" i="29"/>
  <c r="A15" i="29"/>
  <c r="U14" i="29"/>
  <c r="T14" i="29"/>
  <c r="S14" i="29"/>
  <c r="R14" i="29"/>
  <c r="Q14" i="29"/>
  <c r="P14" i="29"/>
  <c r="A14" i="29"/>
  <c r="U13" i="29"/>
  <c r="T13" i="29"/>
  <c r="S13" i="29"/>
  <c r="R13" i="29"/>
  <c r="Q13" i="29"/>
  <c r="P13" i="29"/>
  <c r="A13" i="29"/>
  <c r="T12" i="29"/>
  <c r="R12" i="29"/>
  <c r="P12" i="29"/>
  <c r="A12" i="29"/>
  <c r="U11" i="29"/>
  <c r="T11" i="29"/>
  <c r="S11" i="29"/>
  <c r="R11" i="29"/>
  <c r="Q11" i="29"/>
  <c r="P11" i="29"/>
  <c r="A11" i="29"/>
  <c r="U10" i="29"/>
  <c r="T10" i="29"/>
  <c r="S10" i="29"/>
  <c r="R10" i="29"/>
  <c r="Q10" i="29"/>
  <c r="P10" i="29"/>
  <c r="A10" i="29"/>
  <c r="U9" i="29"/>
  <c r="T9" i="29"/>
  <c r="S9" i="29"/>
  <c r="R9" i="29"/>
  <c r="Q9" i="29"/>
  <c r="P9" i="29"/>
  <c r="A9" i="29"/>
  <c r="U8" i="29"/>
  <c r="T8" i="29"/>
  <c r="S8" i="29"/>
  <c r="R8" i="29"/>
  <c r="Q8" i="29"/>
  <c r="P8" i="29"/>
  <c r="A8" i="29"/>
  <c r="U7" i="29"/>
  <c r="T7" i="29"/>
  <c r="S7" i="29"/>
  <c r="R7" i="29"/>
  <c r="Q7" i="29"/>
  <c r="P7" i="29"/>
  <c r="A7" i="29"/>
  <c r="U6" i="29"/>
  <c r="T6" i="29"/>
  <c r="S6" i="29"/>
  <c r="R6" i="29"/>
  <c r="Q6" i="29"/>
  <c r="P6" i="29"/>
  <c r="A6" i="29"/>
  <c r="U5" i="29"/>
  <c r="T5" i="29"/>
  <c r="S5" i="29"/>
  <c r="R5" i="29"/>
  <c r="Q5" i="29"/>
  <c r="P5" i="29"/>
  <c r="A5" i="29"/>
  <c r="U4" i="29"/>
  <c r="T4" i="29"/>
  <c r="S4" i="29"/>
  <c r="R4" i="29"/>
  <c r="Q4" i="29"/>
  <c r="P4" i="29"/>
  <c r="A4" i="29"/>
  <c r="U3" i="29"/>
  <c r="T3" i="29"/>
  <c r="S3" i="29"/>
  <c r="R3" i="29"/>
  <c r="Q3" i="29"/>
  <c r="P3" i="29"/>
  <c r="A3" i="29"/>
  <c r="U2" i="29"/>
  <c r="T2" i="29"/>
  <c r="S2" i="29"/>
  <c r="R2" i="29"/>
  <c r="Q2" i="29"/>
  <c r="P2" i="29"/>
  <c r="A2" i="29"/>
  <c r="I23" i="23"/>
  <c r="G6" i="11"/>
  <c r="H23" i="23"/>
  <c r="F6" i="11"/>
  <c r="G23" i="23"/>
  <c r="E6" i="11"/>
  <c r="F23" i="23"/>
  <c r="D6" i="11"/>
  <c r="E23" i="23"/>
  <c r="C6" i="11"/>
  <c r="D23" i="23"/>
  <c r="B6" i="11"/>
  <c r="A2" i="11"/>
  <c r="G37" i="10"/>
  <c r="U27" i="28"/>
  <c r="F37" i="10"/>
  <c r="T27" i="28"/>
  <c r="E37" i="10"/>
  <c r="S27" i="28"/>
  <c r="D37" i="10"/>
  <c r="R27" i="28"/>
  <c r="C37" i="10"/>
  <c r="Q27" i="28"/>
  <c r="B37" i="10"/>
  <c r="P27" i="28"/>
  <c r="A27" i="28"/>
  <c r="U26" i="28"/>
  <c r="T26" i="28"/>
  <c r="S26" i="28"/>
  <c r="R26" i="28"/>
  <c r="Q26" i="28"/>
  <c r="P26" i="28"/>
  <c r="A26" i="28"/>
  <c r="U25" i="28"/>
  <c r="T25" i="28"/>
  <c r="S25" i="28"/>
  <c r="R25" i="28"/>
  <c r="Q25" i="28"/>
  <c r="P25" i="28"/>
  <c r="A25" i="28"/>
  <c r="A24" i="28"/>
  <c r="G8" i="10"/>
  <c r="G22" i="10"/>
  <c r="U15" i="28"/>
  <c r="G29" i="10"/>
  <c r="G32" i="10"/>
  <c r="U23" i="28"/>
  <c r="F8" i="10"/>
  <c r="T2" i="28"/>
  <c r="F22" i="10"/>
  <c r="F29" i="10"/>
  <c r="F32" i="10"/>
  <c r="T23" i="28"/>
  <c r="E8" i="10"/>
  <c r="E22" i="10"/>
  <c r="S15" i="28"/>
  <c r="E29" i="10"/>
  <c r="E32" i="10"/>
  <c r="S23" i="28"/>
  <c r="D8" i="10"/>
  <c r="R2" i="28"/>
  <c r="D22" i="10"/>
  <c r="D29" i="10"/>
  <c r="D32" i="10"/>
  <c r="R23" i="28"/>
  <c r="C8" i="10"/>
  <c r="C22" i="10"/>
  <c r="Q15" i="28"/>
  <c r="C29" i="10"/>
  <c r="C32" i="10"/>
  <c r="Q23" i="28"/>
  <c r="B8" i="10"/>
  <c r="P2" i="28"/>
  <c r="B22" i="10"/>
  <c r="B29" i="10"/>
  <c r="B32" i="10"/>
  <c r="P23" i="28"/>
  <c r="A23" i="28"/>
  <c r="U22" i="28"/>
  <c r="T22" i="28"/>
  <c r="S22" i="28"/>
  <c r="R22" i="28"/>
  <c r="Q22" i="28"/>
  <c r="P22" i="28"/>
  <c r="A22" i="28"/>
  <c r="U21" i="28"/>
  <c r="T21" i="28"/>
  <c r="S21" i="28"/>
  <c r="R21" i="28"/>
  <c r="Q21" i="28"/>
  <c r="P21" i="28"/>
  <c r="A21" i="28"/>
  <c r="U20" i="28"/>
  <c r="T20" i="28"/>
  <c r="S20" i="28"/>
  <c r="R20" i="28"/>
  <c r="Q20" i="28"/>
  <c r="P20" i="28"/>
  <c r="A20" i="28"/>
  <c r="U19" i="28"/>
  <c r="T19" i="28"/>
  <c r="S19" i="28"/>
  <c r="R19" i="28"/>
  <c r="Q19" i="28"/>
  <c r="P19" i="28"/>
  <c r="A19" i="28"/>
  <c r="U18" i="28"/>
  <c r="T18" i="28"/>
  <c r="S18" i="28"/>
  <c r="R18" i="28"/>
  <c r="Q18" i="28"/>
  <c r="P18" i="28"/>
  <c r="A18" i="28"/>
  <c r="U17" i="28"/>
  <c r="T17" i="28"/>
  <c r="S17" i="28"/>
  <c r="R17" i="28"/>
  <c r="Q17" i="28"/>
  <c r="P17" i="28"/>
  <c r="A17" i="28"/>
  <c r="U16" i="28"/>
  <c r="T16" i="28"/>
  <c r="S16" i="28"/>
  <c r="R16" i="28"/>
  <c r="Q16" i="28"/>
  <c r="P16" i="28"/>
  <c r="A16" i="28"/>
  <c r="T15" i="28"/>
  <c r="R15" i="28"/>
  <c r="P15" i="28"/>
  <c r="A15" i="28"/>
  <c r="U14" i="28"/>
  <c r="T14" i="28"/>
  <c r="S14" i="28"/>
  <c r="R14" i="28"/>
  <c r="Q14" i="28"/>
  <c r="P14" i="28"/>
  <c r="A14" i="28"/>
  <c r="U13" i="28"/>
  <c r="T13" i="28"/>
  <c r="S13" i="28"/>
  <c r="R13" i="28"/>
  <c r="Q13" i="28"/>
  <c r="P13" i="28"/>
  <c r="A13" i="28"/>
  <c r="U12" i="28"/>
  <c r="T12" i="28"/>
  <c r="S12" i="28"/>
  <c r="R12" i="28"/>
  <c r="Q12" i="28"/>
  <c r="P12" i="28"/>
  <c r="A12" i="28"/>
  <c r="U11" i="28"/>
  <c r="T11" i="28"/>
  <c r="S11" i="28"/>
  <c r="R11" i="28"/>
  <c r="Q11" i="28"/>
  <c r="P11" i="28"/>
  <c r="A11" i="28"/>
  <c r="U10" i="28"/>
  <c r="T10" i="28"/>
  <c r="S10" i="28"/>
  <c r="R10" i="28"/>
  <c r="Q10" i="28"/>
  <c r="P10" i="28"/>
  <c r="A10" i="28"/>
  <c r="U9" i="28"/>
  <c r="T9" i="28"/>
  <c r="S9" i="28"/>
  <c r="R9" i="28"/>
  <c r="Q9" i="28"/>
  <c r="P9" i="28"/>
  <c r="A9" i="28"/>
  <c r="U8" i="28"/>
  <c r="T8" i="28"/>
  <c r="S8" i="28"/>
  <c r="R8" i="28"/>
  <c r="Q8" i="28"/>
  <c r="P8" i="28"/>
  <c r="A8" i="28"/>
  <c r="U7" i="28"/>
  <c r="T7" i="28"/>
  <c r="S7" i="28"/>
  <c r="R7" i="28"/>
  <c r="Q7" i="28"/>
  <c r="P7" i="28"/>
  <c r="A7" i="28"/>
  <c r="U6" i="28"/>
  <c r="T6" i="28"/>
  <c r="S6" i="28"/>
  <c r="R6" i="28"/>
  <c r="Q6" i="28"/>
  <c r="P6" i="28"/>
  <c r="A6" i="28"/>
  <c r="U5" i="28"/>
  <c r="T5" i="28"/>
  <c r="S5" i="28"/>
  <c r="R5" i="28"/>
  <c r="Q5" i="28"/>
  <c r="P5" i="28"/>
  <c r="A5" i="28"/>
  <c r="U4" i="28"/>
  <c r="T4" i="28"/>
  <c r="S4" i="28"/>
  <c r="R4" i="28"/>
  <c r="Q4" i="28"/>
  <c r="P4" i="28"/>
  <c r="A4" i="28"/>
  <c r="U3" i="28"/>
  <c r="T3" i="28"/>
  <c r="S3" i="28"/>
  <c r="R3" i="28"/>
  <c r="Q3" i="28"/>
  <c r="P3" i="28"/>
  <c r="A3" i="28"/>
  <c r="U2" i="28"/>
  <c r="S2" i="28"/>
  <c r="Q2" i="28"/>
  <c r="A2" i="28"/>
  <c r="G6" i="10"/>
  <c r="F6" i="10"/>
  <c r="E6" i="10"/>
  <c r="D6" i="10"/>
  <c r="C6" i="10"/>
  <c r="B6" i="10"/>
  <c r="A2" i="10"/>
  <c r="A24" i="27"/>
  <c r="T23" i="27"/>
  <c r="S23" i="27"/>
  <c r="R23" i="27"/>
  <c r="Q23" i="27"/>
  <c r="P23" i="27"/>
  <c r="A23" i="27"/>
  <c r="T22" i="27"/>
  <c r="S22" i="27"/>
  <c r="R22" i="27"/>
  <c r="Q22" i="27"/>
  <c r="P22" i="27"/>
  <c r="A22" i="27"/>
  <c r="T21" i="27"/>
  <c r="S21" i="27"/>
  <c r="R21" i="27"/>
  <c r="Q21" i="27"/>
  <c r="P21" i="27"/>
  <c r="A21" i="27"/>
  <c r="T20" i="27"/>
  <c r="S20" i="27"/>
  <c r="R20" i="27"/>
  <c r="Q20" i="27"/>
  <c r="P20" i="27"/>
  <c r="A20" i="27"/>
  <c r="T19" i="27"/>
  <c r="S19" i="27"/>
  <c r="R19" i="27"/>
  <c r="Q19" i="27"/>
  <c r="P19" i="27"/>
  <c r="A19" i="27"/>
  <c r="T18" i="27"/>
  <c r="S18" i="27"/>
  <c r="R18" i="27"/>
  <c r="Q18" i="27"/>
  <c r="P18" i="27"/>
  <c r="A18" i="27"/>
  <c r="T17" i="27"/>
  <c r="S17" i="27"/>
  <c r="R17" i="27"/>
  <c r="Q17" i="27"/>
  <c r="P17" i="27"/>
  <c r="A17" i="27"/>
  <c r="T16" i="27"/>
  <c r="S16" i="27"/>
  <c r="R16" i="27"/>
  <c r="Q16" i="27"/>
  <c r="P16" i="27"/>
  <c r="A16" i="27"/>
  <c r="T15" i="27"/>
  <c r="S15" i="27"/>
  <c r="R15" i="27"/>
  <c r="Q15" i="27"/>
  <c r="P15" i="27"/>
  <c r="A15" i="27"/>
  <c r="T14" i="27"/>
  <c r="S14" i="27"/>
  <c r="R14" i="27"/>
  <c r="Q14" i="27"/>
  <c r="P14" i="27"/>
  <c r="A14" i="27"/>
  <c r="A13" i="27"/>
  <c r="T12" i="27"/>
  <c r="S12" i="27"/>
  <c r="R12" i="27"/>
  <c r="Q12" i="27"/>
  <c r="P12" i="27"/>
  <c r="A12" i="27"/>
  <c r="T11" i="27"/>
  <c r="S11" i="27"/>
  <c r="R11" i="27"/>
  <c r="Q11" i="27"/>
  <c r="P11" i="27"/>
  <c r="A11" i="27"/>
  <c r="T10" i="27"/>
  <c r="S10" i="27"/>
  <c r="R10" i="27"/>
  <c r="Q10" i="27"/>
  <c r="P10" i="27"/>
  <c r="A10" i="27"/>
  <c r="T9" i="27"/>
  <c r="S9" i="27"/>
  <c r="R9" i="27"/>
  <c r="Q9" i="27"/>
  <c r="P9" i="27"/>
  <c r="A9" i="27"/>
  <c r="T8" i="27"/>
  <c r="S8" i="27"/>
  <c r="R8" i="27"/>
  <c r="Q8" i="27"/>
  <c r="P8" i="27"/>
  <c r="A8" i="27"/>
  <c r="T7" i="27"/>
  <c r="S7" i="27"/>
  <c r="R7" i="27"/>
  <c r="Q7" i="27"/>
  <c r="P7" i="27"/>
  <c r="A7" i="27"/>
  <c r="T6" i="27"/>
  <c r="S6" i="27"/>
  <c r="R6" i="27"/>
  <c r="Q6" i="27"/>
  <c r="P6" i="27"/>
  <c r="A6" i="27"/>
  <c r="T5" i="27"/>
  <c r="S5" i="27"/>
  <c r="R5" i="27"/>
  <c r="Q5" i="27"/>
  <c r="P5" i="27"/>
  <c r="A5" i="27"/>
  <c r="T4" i="27"/>
  <c r="S4" i="27"/>
  <c r="R4" i="27"/>
  <c r="Q4" i="27"/>
  <c r="P4" i="27"/>
  <c r="A4" i="27"/>
  <c r="T3" i="27"/>
  <c r="S3" i="27"/>
  <c r="R3" i="27"/>
  <c r="Q3" i="27"/>
  <c r="P3" i="27"/>
  <c r="A3" i="27"/>
  <c r="T2" i="27"/>
  <c r="S2" i="27"/>
  <c r="R2" i="27"/>
  <c r="Q2" i="27"/>
  <c r="A2" i="27"/>
  <c r="G31" i="9"/>
  <c r="U23" i="27"/>
  <c r="G30" i="9"/>
  <c r="U22" i="27"/>
  <c r="G29" i="9"/>
  <c r="U21" i="27"/>
  <c r="G27" i="9"/>
  <c r="U19" i="27"/>
  <c r="G26" i="9"/>
  <c r="U18" i="27"/>
  <c r="G25" i="9"/>
  <c r="G23" i="9"/>
  <c r="U15" i="27"/>
  <c r="G22" i="9"/>
  <c r="U14" i="27"/>
  <c r="F21" i="9"/>
  <c r="T13" i="27"/>
  <c r="E21" i="9"/>
  <c r="S13" i="27"/>
  <c r="D21" i="9"/>
  <c r="D33" i="9"/>
  <c r="R24" i="27"/>
  <c r="C21" i="9"/>
  <c r="C33" i="9"/>
  <c r="Q24" i="27"/>
  <c r="P13" i="27"/>
  <c r="G19" i="9"/>
  <c r="U12" i="27"/>
  <c r="G18" i="9"/>
  <c r="U11" i="27"/>
  <c r="G17" i="9"/>
  <c r="U10" i="27"/>
  <c r="G15" i="9"/>
  <c r="U8" i="27"/>
  <c r="G14" i="9"/>
  <c r="U7" i="27"/>
  <c r="G13" i="9"/>
  <c r="U6" i="27"/>
  <c r="G11" i="9"/>
  <c r="U4" i="27"/>
  <c r="G10" i="9"/>
  <c r="U3" i="27"/>
  <c r="B9" i="9"/>
  <c r="P2" i="27"/>
  <c r="A5" i="9"/>
  <c r="C7" i="23"/>
  <c r="A2" i="9"/>
  <c r="A68" i="26"/>
  <c r="T67" i="26"/>
  <c r="S67" i="26"/>
  <c r="R67" i="26"/>
  <c r="Q67" i="26"/>
  <c r="P67" i="26"/>
  <c r="A67" i="26"/>
  <c r="T66" i="26"/>
  <c r="S66" i="26"/>
  <c r="R66" i="26"/>
  <c r="Q66" i="26"/>
  <c r="P66" i="26"/>
  <c r="A66" i="26"/>
  <c r="T65" i="26"/>
  <c r="S65" i="26"/>
  <c r="R65" i="26"/>
  <c r="Q65" i="26"/>
  <c r="P65" i="26"/>
  <c r="A65" i="26"/>
  <c r="T64" i="26"/>
  <c r="S64" i="26"/>
  <c r="R64" i="26"/>
  <c r="Q64" i="26"/>
  <c r="P64" i="26"/>
  <c r="A64" i="26"/>
  <c r="A63" i="26"/>
  <c r="T62" i="26"/>
  <c r="S62" i="26"/>
  <c r="R62" i="26"/>
  <c r="Q62" i="26"/>
  <c r="P62" i="26"/>
  <c r="A62" i="26"/>
  <c r="T61" i="26"/>
  <c r="S61" i="26"/>
  <c r="R61" i="26"/>
  <c r="Q61" i="26"/>
  <c r="P61" i="26"/>
  <c r="A61" i="26"/>
  <c r="T60" i="26"/>
  <c r="S60" i="26"/>
  <c r="R60" i="26"/>
  <c r="Q60" i="26"/>
  <c r="P60" i="26"/>
  <c r="A60" i="26"/>
  <c r="T59" i="26"/>
  <c r="S59" i="26"/>
  <c r="R59" i="26"/>
  <c r="Q59" i="26"/>
  <c r="P59" i="26"/>
  <c r="A59" i="26"/>
  <c r="T58" i="26"/>
  <c r="S58" i="26"/>
  <c r="R58" i="26"/>
  <c r="Q58" i="26"/>
  <c r="P58" i="26"/>
  <c r="A58" i="26"/>
  <c r="T57" i="26"/>
  <c r="S57" i="26"/>
  <c r="R57" i="26"/>
  <c r="Q57" i="26"/>
  <c r="P57" i="26"/>
  <c r="A57" i="26"/>
  <c r="T56" i="26"/>
  <c r="S56" i="26"/>
  <c r="R56" i="26"/>
  <c r="Q56" i="26"/>
  <c r="P56" i="26"/>
  <c r="A56" i="26"/>
  <c r="T55" i="26"/>
  <c r="S55" i="26"/>
  <c r="R55" i="26"/>
  <c r="Q55" i="26"/>
  <c r="P55" i="26"/>
  <c r="A55" i="26"/>
  <c r="T54" i="26"/>
  <c r="S54" i="26"/>
  <c r="R54" i="26"/>
  <c r="Q54" i="26"/>
  <c r="P54" i="26"/>
  <c r="A54" i="26"/>
  <c r="A53" i="26"/>
  <c r="T52" i="26"/>
  <c r="S52" i="26"/>
  <c r="R52" i="26"/>
  <c r="Q52" i="26"/>
  <c r="P52" i="26"/>
  <c r="A52" i="26"/>
  <c r="T51" i="26"/>
  <c r="S51" i="26"/>
  <c r="R51" i="26"/>
  <c r="Q51" i="26"/>
  <c r="P51" i="26"/>
  <c r="A51" i="26"/>
  <c r="T50" i="26"/>
  <c r="S50" i="26"/>
  <c r="R50" i="26"/>
  <c r="Q50" i="26"/>
  <c r="P50" i="26"/>
  <c r="A50" i="26"/>
  <c r="T49" i="26"/>
  <c r="S49" i="26"/>
  <c r="R49" i="26"/>
  <c r="Q49" i="26"/>
  <c r="P49" i="26"/>
  <c r="A49" i="26"/>
  <c r="T48" i="26"/>
  <c r="S48" i="26"/>
  <c r="R48" i="26"/>
  <c r="Q48" i="26"/>
  <c r="P48" i="26"/>
  <c r="A48" i="26"/>
  <c r="T47" i="26"/>
  <c r="S47" i="26"/>
  <c r="R47" i="26"/>
  <c r="Q47" i="26"/>
  <c r="P47" i="26"/>
  <c r="A47" i="26"/>
  <c r="T46" i="26"/>
  <c r="S46" i="26"/>
  <c r="R46" i="26"/>
  <c r="Q46" i="26"/>
  <c r="P46" i="26"/>
  <c r="A46" i="26"/>
  <c r="P45" i="26"/>
  <c r="A45" i="26"/>
  <c r="U44" i="26"/>
  <c r="T44" i="26"/>
  <c r="S44" i="26"/>
  <c r="R44" i="26"/>
  <c r="Q44" i="26"/>
  <c r="P44" i="26"/>
  <c r="A44" i="26"/>
  <c r="T43" i="26"/>
  <c r="S43" i="26"/>
  <c r="R43" i="26"/>
  <c r="Q43" i="26"/>
  <c r="P43" i="26"/>
  <c r="A43" i="26"/>
  <c r="U42" i="26"/>
  <c r="T42" i="26"/>
  <c r="S42" i="26"/>
  <c r="R42" i="26"/>
  <c r="Q42" i="26"/>
  <c r="P42" i="26"/>
  <c r="A42" i="26"/>
  <c r="T41" i="26"/>
  <c r="S41" i="26"/>
  <c r="R41" i="26"/>
  <c r="Q41" i="26"/>
  <c r="P41" i="26"/>
  <c r="A41" i="26"/>
  <c r="T40" i="26"/>
  <c r="S40" i="26"/>
  <c r="R40" i="26"/>
  <c r="Q40" i="26"/>
  <c r="P40" i="26"/>
  <c r="A40" i="26"/>
  <c r="T39" i="26"/>
  <c r="S39" i="26"/>
  <c r="R39" i="26"/>
  <c r="Q39" i="26"/>
  <c r="P39" i="26"/>
  <c r="A39" i="26"/>
  <c r="T38" i="26"/>
  <c r="S38" i="26"/>
  <c r="R38" i="26"/>
  <c r="Q38" i="26"/>
  <c r="P38" i="26"/>
  <c r="A38" i="26"/>
  <c r="T37" i="26"/>
  <c r="S37" i="26"/>
  <c r="R37" i="26"/>
  <c r="Q37" i="26"/>
  <c r="P37" i="26"/>
  <c r="A37" i="26"/>
  <c r="A36" i="26"/>
  <c r="A35" i="26"/>
  <c r="T34" i="26"/>
  <c r="S34" i="26"/>
  <c r="R34" i="26"/>
  <c r="Q34" i="26"/>
  <c r="P34" i="26"/>
  <c r="A34" i="26"/>
  <c r="T33" i="26"/>
  <c r="S33" i="26"/>
  <c r="R33" i="26"/>
  <c r="Q33" i="26"/>
  <c r="P33" i="26"/>
  <c r="A33" i="26"/>
  <c r="T32" i="26"/>
  <c r="S32" i="26"/>
  <c r="R32" i="26"/>
  <c r="Q32" i="26"/>
  <c r="P32" i="26"/>
  <c r="A32" i="26"/>
  <c r="T31" i="26"/>
  <c r="S31" i="26"/>
  <c r="R31" i="26"/>
  <c r="Q31" i="26"/>
  <c r="P31" i="26"/>
  <c r="A31" i="26"/>
  <c r="P30" i="26"/>
  <c r="A30" i="26"/>
  <c r="T29" i="26"/>
  <c r="S29" i="26"/>
  <c r="R29" i="26"/>
  <c r="Q29" i="26"/>
  <c r="P29" i="26"/>
  <c r="A29" i="26"/>
  <c r="T28" i="26"/>
  <c r="S28" i="26"/>
  <c r="R28" i="26"/>
  <c r="Q28" i="26"/>
  <c r="P28" i="26"/>
  <c r="A28" i="26"/>
  <c r="T27" i="26"/>
  <c r="S27" i="26"/>
  <c r="R27" i="26"/>
  <c r="Q27" i="26"/>
  <c r="P27" i="26"/>
  <c r="A27" i="26"/>
  <c r="T26" i="26"/>
  <c r="S26" i="26"/>
  <c r="R26" i="26"/>
  <c r="Q26" i="26"/>
  <c r="P26" i="26"/>
  <c r="A26" i="26"/>
  <c r="T25" i="26"/>
  <c r="S25" i="26"/>
  <c r="R25" i="26"/>
  <c r="Q25" i="26"/>
  <c r="P25" i="26"/>
  <c r="A25" i="26"/>
  <c r="T24" i="26"/>
  <c r="S24" i="26"/>
  <c r="R24" i="26"/>
  <c r="Q24" i="26"/>
  <c r="P24" i="26"/>
  <c r="A24" i="26"/>
  <c r="T23" i="26"/>
  <c r="S23" i="26"/>
  <c r="R23" i="26"/>
  <c r="Q23" i="26"/>
  <c r="P23" i="26"/>
  <c r="A23" i="26"/>
  <c r="T22" i="26"/>
  <c r="S22" i="26"/>
  <c r="R22" i="26"/>
  <c r="Q22" i="26"/>
  <c r="P22" i="26"/>
  <c r="A22" i="26"/>
  <c r="T21" i="26"/>
  <c r="S21" i="26"/>
  <c r="R21" i="26"/>
  <c r="Q21" i="26"/>
  <c r="P21" i="26"/>
  <c r="A21" i="26"/>
  <c r="P20" i="26"/>
  <c r="A20" i="26"/>
  <c r="T19" i="26"/>
  <c r="S19" i="26"/>
  <c r="R19" i="26"/>
  <c r="Q19" i="26"/>
  <c r="P19" i="26"/>
  <c r="A19" i="26"/>
  <c r="T18" i="26"/>
  <c r="S18" i="26"/>
  <c r="R18" i="26"/>
  <c r="Q18" i="26"/>
  <c r="P18" i="26"/>
  <c r="A18" i="26"/>
  <c r="T17" i="26"/>
  <c r="S17" i="26"/>
  <c r="R17" i="26"/>
  <c r="Q17" i="26"/>
  <c r="P17" i="26"/>
  <c r="A17" i="26"/>
  <c r="T16" i="26"/>
  <c r="S16" i="26"/>
  <c r="R16" i="26"/>
  <c r="Q16" i="26"/>
  <c r="P16" i="26"/>
  <c r="A16" i="26"/>
  <c r="T15" i="26"/>
  <c r="S15" i="26"/>
  <c r="R15" i="26"/>
  <c r="Q15" i="26"/>
  <c r="P15" i="26"/>
  <c r="A15" i="26"/>
  <c r="T14" i="26"/>
  <c r="S14" i="26"/>
  <c r="R14" i="26"/>
  <c r="Q14" i="26"/>
  <c r="P14" i="26"/>
  <c r="A14" i="26"/>
  <c r="T13" i="26"/>
  <c r="S13" i="26"/>
  <c r="R13" i="26"/>
  <c r="Q13" i="26"/>
  <c r="P13" i="26"/>
  <c r="A13" i="26"/>
  <c r="P12" i="26"/>
  <c r="A12" i="26"/>
  <c r="T11" i="26"/>
  <c r="S11" i="26"/>
  <c r="R11" i="26"/>
  <c r="Q11" i="26"/>
  <c r="P11" i="26"/>
  <c r="A11" i="26"/>
  <c r="T10" i="26"/>
  <c r="S10" i="26"/>
  <c r="R10" i="26"/>
  <c r="Q10" i="26"/>
  <c r="P10" i="26"/>
  <c r="A10" i="26"/>
  <c r="T9" i="26"/>
  <c r="S9" i="26"/>
  <c r="R9" i="26"/>
  <c r="Q9" i="26"/>
  <c r="P9" i="26"/>
  <c r="A9" i="26"/>
  <c r="T8" i="26"/>
  <c r="S8" i="26"/>
  <c r="R8" i="26"/>
  <c r="Q8" i="26"/>
  <c r="P8" i="26"/>
  <c r="A8" i="26"/>
  <c r="T7" i="26"/>
  <c r="S7" i="26"/>
  <c r="R7" i="26"/>
  <c r="Q7" i="26"/>
  <c r="P7" i="26"/>
  <c r="A7" i="26"/>
  <c r="T6" i="26"/>
  <c r="S6" i="26"/>
  <c r="R6" i="26"/>
  <c r="Q6" i="26"/>
  <c r="P6" i="26"/>
  <c r="A6" i="26"/>
  <c r="T5" i="26"/>
  <c r="S5" i="26"/>
  <c r="R5" i="26"/>
  <c r="Q5" i="26"/>
  <c r="P5" i="26"/>
  <c r="A5" i="26"/>
  <c r="T4" i="26"/>
  <c r="S4" i="26"/>
  <c r="R4" i="26"/>
  <c r="Q4" i="26"/>
  <c r="P4" i="26"/>
  <c r="A4" i="26"/>
  <c r="P3" i="26"/>
  <c r="A3" i="26"/>
  <c r="A2" i="26"/>
  <c r="G75" i="8"/>
  <c r="U67" i="26"/>
  <c r="G74" i="8"/>
  <c r="U66" i="26"/>
  <c r="G73" i="8"/>
  <c r="U65" i="26"/>
  <c r="G72" i="8"/>
  <c r="U64" i="26"/>
  <c r="F71" i="8"/>
  <c r="T63" i="26"/>
  <c r="E71" i="8"/>
  <c r="S63" i="26"/>
  <c r="D71" i="8"/>
  <c r="R63" i="26"/>
  <c r="C71" i="8"/>
  <c r="Q63" i="26"/>
  <c r="P63" i="26"/>
  <c r="G70" i="8"/>
  <c r="U62" i="26"/>
  <c r="G69" i="8"/>
  <c r="U61" i="26"/>
  <c r="G68" i="8"/>
  <c r="U60" i="26"/>
  <c r="G67" i="8"/>
  <c r="U59" i="26"/>
  <c r="G66" i="8"/>
  <c r="U58" i="26"/>
  <c r="G65" i="8"/>
  <c r="U57" i="26"/>
  <c r="G64" i="8"/>
  <c r="U56" i="26"/>
  <c r="G63" i="8"/>
  <c r="U55" i="26"/>
  <c r="G62" i="8"/>
  <c r="U54" i="26"/>
  <c r="F61" i="8"/>
  <c r="T53" i="26"/>
  <c r="E61" i="8"/>
  <c r="S53" i="26"/>
  <c r="D61" i="8"/>
  <c r="R53" i="26"/>
  <c r="C61" i="8"/>
  <c r="Q53" i="26"/>
  <c r="P53" i="26"/>
  <c r="G60" i="8"/>
  <c r="U52" i="26"/>
  <c r="G59" i="8"/>
  <c r="U51" i="26"/>
  <c r="G58" i="8"/>
  <c r="U50" i="26"/>
  <c r="G57" i="8"/>
  <c r="U49" i="26"/>
  <c r="G56" i="8"/>
  <c r="U48" i="26"/>
  <c r="G55" i="8"/>
  <c r="U47" i="26"/>
  <c r="G54" i="8"/>
  <c r="U46" i="26"/>
  <c r="F53" i="8"/>
  <c r="E53" i="8"/>
  <c r="S45" i="26"/>
  <c r="D53" i="8"/>
  <c r="R45" i="26"/>
  <c r="C53" i="8"/>
  <c r="Q45" i="26"/>
  <c r="U43" i="26"/>
  <c r="U41" i="26"/>
  <c r="U40" i="26"/>
  <c r="U39" i="26"/>
  <c r="U38" i="26"/>
  <c r="U37" i="26"/>
  <c r="F44" i="8"/>
  <c r="T36" i="26"/>
  <c r="E44" i="8"/>
  <c r="S36" i="26"/>
  <c r="D44" i="8"/>
  <c r="R36" i="26"/>
  <c r="C44" i="8"/>
  <c r="Q36" i="26"/>
  <c r="B44" i="8"/>
  <c r="P36" i="26"/>
  <c r="C43" i="8"/>
  <c r="Q35" i="26"/>
  <c r="G41" i="8"/>
  <c r="U34" i="26"/>
  <c r="G40" i="8"/>
  <c r="U33" i="26"/>
  <c r="G39" i="8"/>
  <c r="U32" i="26"/>
  <c r="G38" i="8"/>
  <c r="U31" i="26"/>
  <c r="F37" i="8"/>
  <c r="T30" i="26"/>
  <c r="E37" i="8"/>
  <c r="S30" i="26"/>
  <c r="D37" i="8"/>
  <c r="R30" i="26"/>
  <c r="C37" i="8"/>
  <c r="Q30" i="26"/>
  <c r="G36" i="8"/>
  <c r="U29" i="26"/>
  <c r="G35" i="8"/>
  <c r="U28" i="26"/>
  <c r="G34" i="8"/>
  <c r="U27" i="26"/>
  <c r="G33" i="8"/>
  <c r="U26" i="26"/>
  <c r="G32" i="8"/>
  <c r="U25" i="26"/>
  <c r="G31" i="8"/>
  <c r="U24" i="26"/>
  <c r="G30" i="8"/>
  <c r="U23" i="26"/>
  <c r="G29" i="8"/>
  <c r="U22" i="26"/>
  <c r="G28" i="8"/>
  <c r="U21" i="26"/>
  <c r="F27" i="8"/>
  <c r="T20" i="26"/>
  <c r="E27" i="8"/>
  <c r="S20" i="26"/>
  <c r="D27" i="8"/>
  <c r="C27" i="8"/>
  <c r="Q20" i="26"/>
  <c r="G26" i="8"/>
  <c r="U19" i="26"/>
  <c r="G25" i="8"/>
  <c r="U18" i="26"/>
  <c r="G24" i="8"/>
  <c r="U17" i="26"/>
  <c r="G23" i="8"/>
  <c r="U16" i="26"/>
  <c r="G22" i="8"/>
  <c r="U15" i="26"/>
  <c r="G21" i="8"/>
  <c r="U14" i="26"/>
  <c r="G20" i="8"/>
  <c r="U13" i="26"/>
  <c r="F19" i="8"/>
  <c r="T12" i="26"/>
  <c r="E19" i="8"/>
  <c r="S12" i="26"/>
  <c r="D19" i="8"/>
  <c r="R12" i="26"/>
  <c r="C19" i="8"/>
  <c r="Q12" i="26"/>
  <c r="U11" i="26"/>
  <c r="U10" i="26"/>
  <c r="U9" i="26"/>
  <c r="U8" i="26"/>
  <c r="U7" i="26"/>
  <c r="U6" i="26"/>
  <c r="U5" i="26"/>
  <c r="U4" i="26"/>
  <c r="G10" i="8"/>
  <c r="U3" i="26"/>
  <c r="F10" i="8"/>
  <c r="T3" i="26"/>
  <c r="E10" i="8"/>
  <c r="S3" i="26"/>
  <c r="D10" i="8"/>
  <c r="R3" i="26"/>
  <c r="C10" i="8"/>
  <c r="C9" i="8"/>
  <c r="Q2" i="26"/>
  <c r="B9" i="8"/>
  <c r="P2" i="26"/>
  <c r="A5" i="8"/>
  <c r="A2" i="8"/>
  <c r="F9" i="7"/>
  <c r="T2" i="25"/>
  <c r="F19" i="7"/>
  <c r="T3" i="25"/>
  <c r="E9" i="7"/>
  <c r="E19" i="7"/>
  <c r="S3" i="25"/>
  <c r="D9" i="7"/>
  <c r="D19" i="7"/>
  <c r="R3" i="25"/>
  <c r="C9" i="7"/>
  <c r="Q2" i="25"/>
  <c r="C19" i="7"/>
  <c r="Q3" i="25"/>
  <c r="B9" i="7"/>
  <c r="B19" i="7"/>
  <c r="P3" i="25"/>
  <c r="A4" i="25"/>
  <c r="A3" i="25"/>
  <c r="P2" i="25"/>
  <c r="A2" i="25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A5" i="7"/>
  <c r="A2" i="7"/>
  <c r="A150" i="24"/>
  <c r="T149" i="24"/>
  <c r="S149" i="24"/>
  <c r="R149" i="24"/>
  <c r="Q149" i="24"/>
  <c r="P149" i="24"/>
  <c r="A149" i="24"/>
  <c r="T148" i="24"/>
  <c r="S148" i="24"/>
  <c r="R148" i="24"/>
  <c r="Q148" i="24"/>
  <c r="P148" i="24"/>
  <c r="A148" i="24"/>
  <c r="T147" i="24"/>
  <c r="S147" i="24"/>
  <c r="R147" i="24"/>
  <c r="Q147" i="24"/>
  <c r="P147" i="24"/>
  <c r="A147" i="24"/>
  <c r="T146" i="24"/>
  <c r="S146" i="24"/>
  <c r="R146" i="24"/>
  <c r="Q146" i="24"/>
  <c r="P146" i="24"/>
  <c r="A146" i="24"/>
  <c r="T145" i="24"/>
  <c r="S145" i="24"/>
  <c r="R145" i="24"/>
  <c r="Q145" i="24"/>
  <c r="P145" i="24"/>
  <c r="A145" i="24"/>
  <c r="T144" i="24"/>
  <c r="S144" i="24"/>
  <c r="R144" i="24"/>
  <c r="Q144" i="24"/>
  <c r="P144" i="24"/>
  <c r="A144" i="24"/>
  <c r="T143" i="24"/>
  <c r="S143" i="24"/>
  <c r="R143" i="24"/>
  <c r="Q143" i="24"/>
  <c r="P143" i="24"/>
  <c r="A143" i="24"/>
  <c r="Q142" i="24"/>
  <c r="P142" i="24"/>
  <c r="A142" i="24"/>
  <c r="T141" i="24"/>
  <c r="S141" i="24"/>
  <c r="R141" i="24"/>
  <c r="Q141" i="24"/>
  <c r="P141" i="24"/>
  <c r="A141" i="24"/>
  <c r="T140" i="24"/>
  <c r="S140" i="24"/>
  <c r="R140" i="24"/>
  <c r="Q140" i="24"/>
  <c r="P140" i="24"/>
  <c r="A140" i="24"/>
  <c r="T139" i="24"/>
  <c r="S139" i="24"/>
  <c r="R139" i="24"/>
  <c r="Q139" i="24"/>
  <c r="P139" i="24"/>
  <c r="A139" i="24"/>
  <c r="P138" i="24"/>
  <c r="A138" i="24"/>
  <c r="T137" i="24"/>
  <c r="S137" i="24"/>
  <c r="R137" i="24"/>
  <c r="Q137" i="24"/>
  <c r="P137" i="24"/>
  <c r="A137" i="24"/>
  <c r="T136" i="24"/>
  <c r="S136" i="24"/>
  <c r="R136" i="24"/>
  <c r="Q136" i="24"/>
  <c r="P136" i="24"/>
  <c r="A136" i="24"/>
  <c r="T135" i="24"/>
  <c r="S135" i="24"/>
  <c r="R135" i="24"/>
  <c r="Q135" i="24"/>
  <c r="P135" i="24"/>
  <c r="A135" i="24"/>
  <c r="T134" i="24"/>
  <c r="S134" i="24"/>
  <c r="R134" i="24"/>
  <c r="Q134" i="24"/>
  <c r="P134" i="24"/>
  <c r="A134" i="24"/>
  <c r="T133" i="24"/>
  <c r="S133" i="24"/>
  <c r="R133" i="24"/>
  <c r="Q133" i="24"/>
  <c r="P133" i="24"/>
  <c r="A133" i="24"/>
  <c r="T132" i="24"/>
  <c r="S132" i="24"/>
  <c r="R132" i="24"/>
  <c r="Q132" i="24"/>
  <c r="P132" i="24"/>
  <c r="A132" i="24"/>
  <c r="T131" i="24"/>
  <c r="S131" i="24"/>
  <c r="R131" i="24"/>
  <c r="Q131" i="24"/>
  <c r="P131" i="24"/>
  <c r="A131" i="24"/>
  <c r="T130" i="24"/>
  <c r="S130" i="24"/>
  <c r="R130" i="24"/>
  <c r="Q130" i="24"/>
  <c r="P130" i="24"/>
  <c r="A130" i="24"/>
  <c r="Q129" i="24"/>
  <c r="P129" i="24"/>
  <c r="A129" i="24"/>
  <c r="T128" i="24"/>
  <c r="S128" i="24"/>
  <c r="R128" i="24"/>
  <c r="Q128" i="24"/>
  <c r="P128" i="24"/>
  <c r="A128" i="24"/>
  <c r="T127" i="24"/>
  <c r="S127" i="24"/>
  <c r="R127" i="24"/>
  <c r="Q127" i="24"/>
  <c r="P127" i="24"/>
  <c r="A127" i="24"/>
  <c r="T126" i="24"/>
  <c r="S126" i="24"/>
  <c r="R126" i="24"/>
  <c r="Q126" i="24"/>
  <c r="P126" i="24"/>
  <c r="A126" i="24"/>
  <c r="P125" i="24"/>
  <c r="A125" i="24"/>
  <c r="T124" i="24"/>
  <c r="S124" i="24"/>
  <c r="R124" i="24"/>
  <c r="Q124" i="24"/>
  <c r="P124" i="24"/>
  <c r="A124" i="24"/>
  <c r="T123" i="24"/>
  <c r="S123" i="24"/>
  <c r="R123" i="24"/>
  <c r="Q123" i="24"/>
  <c r="P123" i="24"/>
  <c r="A123" i="24"/>
  <c r="T122" i="24"/>
  <c r="S122" i="24"/>
  <c r="R122" i="24"/>
  <c r="Q122" i="24"/>
  <c r="P122" i="24"/>
  <c r="A122" i="24"/>
  <c r="T121" i="24"/>
  <c r="S121" i="24"/>
  <c r="R121" i="24"/>
  <c r="Q121" i="24"/>
  <c r="P121" i="24"/>
  <c r="A121" i="24"/>
  <c r="T120" i="24"/>
  <c r="S120" i="24"/>
  <c r="R120" i="24"/>
  <c r="Q120" i="24"/>
  <c r="P120" i="24"/>
  <c r="A120" i="24"/>
  <c r="T119" i="24"/>
  <c r="S119" i="24"/>
  <c r="R119" i="24"/>
  <c r="Q119" i="24"/>
  <c r="P119" i="24"/>
  <c r="A119" i="24"/>
  <c r="T118" i="24"/>
  <c r="S118" i="24"/>
  <c r="R118" i="24"/>
  <c r="Q118" i="24"/>
  <c r="P118" i="24"/>
  <c r="A118" i="24"/>
  <c r="T117" i="24"/>
  <c r="S117" i="24"/>
  <c r="R117" i="24"/>
  <c r="Q117" i="24"/>
  <c r="P117" i="24"/>
  <c r="A117" i="24"/>
  <c r="T116" i="24"/>
  <c r="S116" i="24"/>
  <c r="R116" i="24"/>
  <c r="Q116" i="24"/>
  <c r="P116" i="24"/>
  <c r="A116" i="24"/>
  <c r="Q115" i="24"/>
  <c r="P115" i="24"/>
  <c r="A115" i="24"/>
  <c r="T114" i="24"/>
  <c r="S114" i="24"/>
  <c r="R114" i="24"/>
  <c r="Q114" i="24"/>
  <c r="P114" i="24"/>
  <c r="A114" i="24"/>
  <c r="T113" i="24"/>
  <c r="S113" i="24"/>
  <c r="R113" i="24"/>
  <c r="Q113" i="24"/>
  <c r="P113" i="24"/>
  <c r="A113" i="24"/>
  <c r="T112" i="24"/>
  <c r="S112" i="24"/>
  <c r="R112" i="24"/>
  <c r="Q112" i="24"/>
  <c r="P112" i="24"/>
  <c r="A112" i="24"/>
  <c r="T111" i="24"/>
  <c r="S111" i="24"/>
  <c r="R111" i="24"/>
  <c r="Q111" i="24"/>
  <c r="P111" i="24"/>
  <c r="A111" i="24"/>
  <c r="T110" i="24"/>
  <c r="S110" i="24"/>
  <c r="R110" i="24"/>
  <c r="Q110" i="24"/>
  <c r="P110" i="24"/>
  <c r="A110" i="24"/>
  <c r="T109" i="24"/>
  <c r="S109" i="24"/>
  <c r="R109" i="24"/>
  <c r="Q109" i="24"/>
  <c r="P109" i="24"/>
  <c r="A109" i="24"/>
  <c r="T108" i="24"/>
  <c r="S108" i="24"/>
  <c r="R108" i="24"/>
  <c r="Q108" i="24"/>
  <c r="P108" i="24"/>
  <c r="A108" i="24"/>
  <c r="T107" i="24"/>
  <c r="S107" i="24"/>
  <c r="R107" i="24"/>
  <c r="Q107" i="24"/>
  <c r="P107" i="24"/>
  <c r="A107" i="24"/>
  <c r="T106" i="24"/>
  <c r="S106" i="24"/>
  <c r="R106" i="24"/>
  <c r="Q106" i="24"/>
  <c r="P106" i="24"/>
  <c r="A106" i="24"/>
  <c r="Q105" i="24"/>
  <c r="P105" i="24"/>
  <c r="A105" i="24"/>
  <c r="T104" i="24"/>
  <c r="S104" i="24"/>
  <c r="R104" i="24"/>
  <c r="Q104" i="24"/>
  <c r="P104" i="24"/>
  <c r="A104" i="24"/>
  <c r="T103" i="24"/>
  <c r="S103" i="24"/>
  <c r="R103" i="24"/>
  <c r="Q103" i="24"/>
  <c r="P103" i="24"/>
  <c r="A103" i="24"/>
  <c r="T102" i="24"/>
  <c r="S102" i="24"/>
  <c r="R102" i="24"/>
  <c r="Q102" i="24"/>
  <c r="P102" i="24"/>
  <c r="A102" i="24"/>
  <c r="T101" i="24"/>
  <c r="S101" i="24"/>
  <c r="R101" i="24"/>
  <c r="Q101" i="24"/>
  <c r="P101" i="24"/>
  <c r="A101" i="24"/>
  <c r="T100" i="24"/>
  <c r="S100" i="24"/>
  <c r="R100" i="24"/>
  <c r="Q100" i="24"/>
  <c r="P100" i="24"/>
  <c r="A100" i="24"/>
  <c r="T99" i="24"/>
  <c r="S99" i="24"/>
  <c r="R99" i="24"/>
  <c r="Q99" i="24"/>
  <c r="P99" i="24"/>
  <c r="A99" i="24"/>
  <c r="T98" i="24"/>
  <c r="S98" i="24"/>
  <c r="R98" i="24"/>
  <c r="Q98" i="24"/>
  <c r="P98" i="24"/>
  <c r="A98" i="24"/>
  <c r="T97" i="24"/>
  <c r="S97" i="24"/>
  <c r="R97" i="24"/>
  <c r="Q97" i="24"/>
  <c r="P97" i="24"/>
  <c r="A97" i="24"/>
  <c r="T96" i="24"/>
  <c r="S96" i="24"/>
  <c r="R96" i="24"/>
  <c r="Q96" i="24"/>
  <c r="P96" i="24"/>
  <c r="A96" i="24"/>
  <c r="Q95" i="24"/>
  <c r="P95" i="24"/>
  <c r="A95" i="24"/>
  <c r="T94" i="24"/>
  <c r="S94" i="24"/>
  <c r="R94" i="24"/>
  <c r="Q94" i="24"/>
  <c r="P94" i="24"/>
  <c r="A94" i="24"/>
  <c r="T93" i="24"/>
  <c r="S93" i="24"/>
  <c r="R93" i="24"/>
  <c r="Q93" i="24"/>
  <c r="P93" i="24"/>
  <c r="A93" i="24"/>
  <c r="T92" i="24"/>
  <c r="S92" i="24"/>
  <c r="R92" i="24"/>
  <c r="Q92" i="24"/>
  <c r="P92" i="24"/>
  <c r="A92" i="24"/>
  <c r="T91" i="24"/>
  <c r="S91" i="24"/>
  <c r="R91" i="24"/>
  <c r="Q91" i="24"/>
  <c r="P91" i="24"/>
  <c r="A91" i="24"/>
  <c r="T90" i="24"/>
  <c r="S90" i="24"/>
  <c r="R90" i="24"/>
  <c r="Q90" i="24"/>
  <c r="P90" i="24"/>
  <c r="A90" i="24"/>
  <c r="T89" i="24"/>
  <c r="S89" i="24"/>
  <c r="R89" i="24"/>
  <c r="Q89" i="24"/>
  <c r="P89" i="24"/>
  <c r="A89" i="24"/>
  <c r="T88" i="24"/>
  <c r="S88" i="24"/>
  <c r="R88" i="24"/>
  <c r="Q88" i="24"/>
  <c r="P88" i="24"/>
  <c r="A88" i="24"/>
  <c r="T87" i="24"/>
  <c r="S87" i="24"/>
  <c r="R87" i="24"/>
  <c r="Q87" i="24"/>
  <c r="P87" i="24"/>
  <c r="A87" i="24"/>
  <c r="T86" i="24"/>
  <c r="S86" i="24"/>
  <c r="R86" i="24"/>
  <c r="Q86" i="24"/>
  <c r="P86" i="24"/>
  <c r="A86" i="24"/>
  <c r="R85" i="24"/>
  <c r="P85" i="24"/>
  <c r="A85" i="24"/>
  <c r="T84" i="24"/>
  <c r="S84" i="24"/>
  <c r="R84" i="24"/>
  <c r="Q84" i="24"/>
  <c r="P84" i="24"/>
  <c r="A84" i="24"/>
  <c r="T83" i="24"/>
  <c r="S83" i="24"/>
  <c r="R83" i="24"/>
  <c r="Q83" i="24"/>
  <c r="P83" i="24"/>
  <c r="A83" i="24"/>
  <c r="T82" i="24"/>
  <c r="S82" i="24"/>
  <c r="R82" i="24"/>
  <c r="Q82" i="24"/>
  <c r="P82" i="24"/>
  <c r="A82" i="24"/>
  <c r="T81" i="24"/>
  <c r="S81" i="24"/>
  <c r="R81" i="24"/>
  <c r="Q81" i="24"/>
  <c r="P81" i="24"/>
  <c r="A81" i="24"/>
  <c r="T80" i="24"/>
  <c r="S80" i="24"/>
  <c r="R80" i="24"/>
  <c r="Q80" i="24"/>
  <c r="P80" i="24"/>
  <c r="A80" i="24"/>
  <c r="T79" i="24"/>
  <c r="S79" i="24"/>
  <c r="R79" i="24"/>
  <c r="Q79" i="24"/>
  <c r="P79" i="24"/>
  <c r="A79" i="24"/>
  <c r="T78" i="24"/>
  <c r="S78" i="24"/>
  <c r="R78" i="24"/>
  <c r="Q78" i="24"/>
  <c r="P78" i="24"/>
  <c r="A78" i="24"/>
  <c r="Q77" i="24"/>
  <c r="P77" i="24"/>
  <c r="A77" i="24"/>
  <c r="A76" i="24"/>
  <c r="T75" i="24"/>
  <c r="S75" i="24"/>
  <c r="R75" i="24"/>
  <c r="Q75" i="24"/>
  <c r="P75" i="24"/>
  <c r="A75" i="24"/>
  <c r="T74" i="24"/>
  <c r="S74" i="24"/>
  <c r="R74" i="24"/>
  <c r="Q74" i="24"/>
  <c r="P74" i="24"/>
  <c r="A74" i="24"/>
  <c r="T73" i="24"/>
  <c r="S73" i="24"/>
  <c r="R73" i="24"/>
  <c r="Q73" i="24"/>
  <c r="P73" i="24"/>
  <c r="A73" i="24"/>
  <c r="T72" i="24"/>
  <c r="S72" i="24"/>
  <c r="R72" i="24"/>
  <c r="Q72" i="24"/>
  <c r="P72" i="24"/>
  <c r="A72" i="24"/>
  <c r="T71" i="24"/>
  <c r="S71" i="24"/>
  <c r="R71" i="24"/>
  <c r="Q71" i="24"/>
  <c r="P71" i="24"/>
  <c r="A71" i="24"/>
  <c r="T70" i="24"/>
  <c r="S70" i="24"/>
  <c r="R70" i="24"/>
  <c r="Q70" i="24"/>
  <c r="P70" i="24"/>
  <c r="A70" i="24"/>
  <c r="T69" i="24"/>
  <c r="S69" i="24"/>
  <c r="R69" i="24"/>
  <c r="Q69" i="24"/>
  <c r="P69" i="24"/>
  <c r="A69" i="24"/>
  <c r="T68" i="24"/>
  <c r="S68" i="24"/>
  <c r="R68" i="24"/>
  <c r="Q68" i="24"/>
  <c r="A68" i="24"/>
  <c r="T67" i="24"/>
  <c r="S67" i="24"/>
  <c r="R67" i="24"/>
  <c r="Q67" i="24"/>
  <c r="P67" i="24"/>
  <c r="A67" i="24"/>
  <c r="T66" i="24"/>
  <c r="S66" i="24"/>
  <c r="R66" i="24"/>
  <c r="Q66" i="24"/>
  <c r="P66" i="24"/>
  <c r="A66" i="24"/>
  <c r="T65" i="24"/>
  <c r="S65" i="24"/>
  <c r="R65" i="24"/>
  <c r="Q65" i="24"/>
  <c r="P65" i="24"/>
  <c r="A65" i="24"/>
  <c r="T64" i="24"/>
  <c r="S64" i="24"/>
  <c r="R64" i="24"/>
  <c r="Q64" i="24"/>
  <c r="A64" i="24"/>
  <c r="T63" i="24"/>
  <c r="S63" i="24"/>
  <c r="R63" i="24"/>
  <c r="Q63" i="24"/>
  <c r="P63" i="24"/>
  <c r="A63" i="24"/>
  <c r="T62" i="24"/>
  <c r="S62" i="24"/>
  <c r="R62" i="24"/>
  <c r="Q62" i="24"/>
  <c r="P62" i="24"/>
  <c r="A62" i="24"/>
  <c r="T61" i="24"/>
  <c r="S61" i="24"/>
  <c r="R61" i="24"/>
  <c r="Q61" i="24"/>
  <c r="P61" i="24"/>
  <c r="A61" i="24"/>
  <c r="T60" i="24"/>
  <c r="S60" i="24"/>
  <c r="R60" i="24"/>
  <c r="Q60" i="24"/>
  <c r="P60" i="24"/>
  <c r="A60" i="24"/>
  <c r="T59" i="24"/>
  <c r="S59" i="24"/>
  <c r="R59" i="24"/>
  <c r="Q59" i="24"/>
  <c r="P59" i="24"/>
  <c r="A59" i="24"/>
  <c r="T58" i="24"/>
  <c r="S58" i="24"/>
  <c r="R58" i="24"/>
  <c r="Q58" i="24"/>
  <c r="P58" i="24"/>
  <c r="A58" i="24"/>
  <c r="T57" i="24"/>
  <c r="S57" i="24"/>
  <c r="R57" i="24"/>
  <c r="Q57" i="24"/>
  <c r="P57" i="24"/>
  <c r="A57" i="24"/>
  <c r="T56" i="24"/>
  <c r="S56" i="24"/>
  <c r="R56" i="24"/>
  <c r="Q56" i="24"/>
  <c r="P56" i="24"/>
  <c r="A56" i="24"/>
  <c r="T55" i="24"/>
  <c r="S55" i="24"/>
  <c r="R55" i="24"/>
  <c r="Q55" i="24"/>
  <c r="A55" i="24"/>
  <c r="T54" i="24"/>
  <c r="S54" i="24"/>
  <c r="R54" i="24"/>
  <c r="Q54" i="24"/>
  <c r="P54" i="24"/>
  <c r="A54" i="24"/>
  <c r="T53" i="24"/>
  <c r="S53" i="24"/>
  <c r="R53" i="24"/>
  <c r="Q53" i="24"/>
  <c r="P53" i="24"/>
  <c r="A53" i="24"/>
  <c r="T52" i="24"/>
  <c r="S52" i="24"/>
  <c r="R52" i="24"/>
  <c r="Q52" i="24"/>
  <c r="P52" i="24"/>
  <c r="A52" i="24"/>
  <c r="T51" i="24"/>
  <c r="S51" i="24"/>
  <c r="R51" i="24"/>
  <c r="Q51" i="24"/>
  <c r="A51" i="24"/>
  <c r="T50" i="24"/>
  <c r="S50" i="24"/>
  <c r="R50" i="24"/>
  <c r="Q50" i="24"/>
  <c r="P50" i="24"/>
  <c r="A50" i="24"/>
  <c r="T49" i="24"/>
  <c r="S49" i="24"/>
  <c r="R49" i="24"/>
  <c r="Q49" i="24"/>
  <c r="P49" i="24"/>
  <c r="A49" i="24"/>
  <c r="T48" i="24"/>
  <c r="S48" i="24"/>
  <c r="R48" i="24"/>
  <c r="Q48" i="24"/>
  <c r="P48" i="24"/>
  <c r="A48" i="24"/>
  <c r="T47" i="24"/>
  <c r="S47" i="24"/>
  <c r="R47" i="24"/>
  <c r="Q47" i="24"/>
  <c r="P47" i="24"/>
  <c r="A47" i="24"/>
  <c r="T46" i="24"/>
  <c r="S46" i="24"/>
  <c r="R46" i="24"/>
  <c r="Q46" i="24"/>
  <c r="P46" i="24"/>
  <c r="A46" i="24"/>
  <c r="T45" i="24"/>
  <c r="S45" i="24"/>
  <c r="R45" i="24"/>
  <c r="Q45" i="24"/>
  <c r="P45" i="24"/>
  <c r="A45" i="24"/>
  <c r="T44" i="24"/>
  <c r="S44" i="24"/>
  <c r="R44" i="24"/>
  <c r="Q44" i="24"/>
  <c r="P44" i="24"/>
  <c r="A44" i="24"/>
  <c r="T43" i="24"/>
  <c r="S43" i="24"/>
  <c r="R43" i="24"/>
  <c r="Q43" i="24"/>
  <c r="P43" i="24"/>
  <c r="A43" i="24"/>
  <c r="T42" i="24"/>
  <c r="S42" i="24"/>
  <c r="R42" i="24"/>
  <c r="Q42" i="24"/>
  <c r="P42" i="24"/>
  <c r="A42" i="24"/>
  <c r="T41" i="24"/>
  <c r="S41" i="24"/>
  <c r="R41" i="24"/>
  <c r="Q41" i="24"/>
  <c r="A41" i="24"/>
  <c r="T40" i="24"/>
  <c r="S40" i="24"/>
  <c r="R40" i="24"/>
  <c r="Q40" i="24"/>
  <c r="P40" i="24"/>
  <c r="A40" i="24"/>
  <c r="T39" i="24"/>
  <c r="S39" i="24"/>
  <c r="R39" i="24"/>
  <c r="Q39" i="24"/>
  <c r="P39" i="24"/>
  <c r="A39" i="24"/>
  <c r="T38" i="24"/>
  <c r="S38" i="24"/>
  <c r="R38" i="24"/>
  <c r="Q38" i="24"/>
  <c r="P38" i="24"/>
  <c r="A38" i="24"/>
  <c r="T37" i="24"/>
  <c r="S37" i="24"/>
  <c r="R37" i="24"/>
  <c r="Q37" i="24"/>
  <c r="P37" i="24"/>
  <c r="A37" i="24"/>
  <c r="T36" i="24"/>
  <c r="S36" i="24"/>
  <c r="R36" i="24"/>
  <c r="Q36" i="24"/>
  <c r="P36" i="24"/>
  <c r="A36" i="24"/>
  <c r="T35" i="24"/>
  <c r="S35" i="24"/>
  <c r="R35" i="24"/>
  <c r="Q35" i="24"/>
  <c r="P35" i="24"/>
  <c r="A35" i="24"/>
  <c r="T34" i="24"/>
  <c r="S34" i="24"/>
  <c r="R34" i="24"/>
  <c r="Q34" i="24"/>
  <c r="P34" i="24"/>
  <c r="A34" i="24"/>
  <c r="T33" i="24"/>
  <c r="S33" i="24"/>
  <c r="R33" i="24"/>
  <c r="Q33" i="24"/>
  <c r="P33" i="24"/>
  <c r="A33" i="24"/>
  <c r="T32" i="24"/>
  <c r="S32" i="24"/>
  <c r="R32" i="24"/>
  <c r="Q32" i="24"/>
  <c r="P32" i="24"/>
  <c r="A32" i="24"/>
  <c r="T31" i="24"/>
  <c r="S31" i="24"/>
  <c r="R31" i="24"/>
  <c r="Q31" i="24"/>
  <c r="A31" i="24"/>
  <c r="T30" i="24"/>
  <c r="S30" i="24"/>
  <c r="R30" i="24"/>
  <c r="Q30" i="24"/>
  <c r="P30" i="24"/>
  <c r="A30" i="24"/>
  <c r="T29" i="24"/>
  <c r="S29" i="24"/>
  <c r="R29" i="24"/>
  <c r="Q29" i="24"/>
  <c r="P29" i="24"/>
  <c r="A29" i="24"/>
  <c r="T28" i="24"/>
  <c r="S28" i="24"/>
  <c r="R28" i="24"/>
  <c r="Q28" i="24"/>
  <c r="P28" i="24"/>
  <c r="A28" i="24"/>
  <c r="T27" i="24"/>
  <c r="S27" i="24"/>
  <c r="R27" i="24"/>
  <c r="Q27" i="24"/>
  <c r="P27" i="24"/>
  <c r="A27" i="24"/>
  <c r="T26" i="24"/>
  <c r="S26" i="24"/>
  <c r="R26" i="24"/>
  <c r="Q26" i="24"/>
  <c r="P26" i="24"/>
  <c r="A26" i="24"/>
  <c r="T25" i="24"/>
  <c r="S25" i="24"/>
  <c r="R25" i="24"/>
  <c r="Q25" i="24"/>
  <c r="P25" i="24"/>
  <c r="A25" i="24"/>
  <c r="T24" i="24"/>
  <c r="S24" i="24"/>
  <c r="R24" i="24"/>
  <c r="Q24" i="24"/>
  <c r="P24" i="24"/>
  <c r="A24" i="24"/>
  <c r="T23" i="24"/>
  <c r="S23" i="24"/>
  <c r="R23" i="24"/>
  <c r="Q23" i="24"/>
  <c r="P23" i="24"/>
  <c r="A23" i="24"/>
  <c r="T22" i="24"/>
  <c r="S22" i="24"/>
  <c r="R22" i="24"/>
  <c r="Q22" i="24"/>
  <c r="P22" i="24"/>
  <c r="A22" i="24"/>
  <c r="T21" i="24"/>
  <c r="S21" i="24"/>
  <c r="R21" i="24"/>
  <c r="Q21" i="24"/>
  <c r="A21" i="24"/>
  <c r="T20" i="24"/>
  <c r="S20" i="24"/>
  <c r="R20" i="24"/>
  <c r="Q20" i="24"/>
  <c r="P20" i="24"/>
  <c r="A20" i="24"/>
  <c r="T19" i="24"/>
  <c r="S19" i="24"/>
  <c r="R19" i="24"/>
  <c r="Q19" i="24"/>
  <c r="P19" i="24"/>
  <c r="A19" i="24"/>
  <c r="T18" i="24"/>
  <c r="S18" i="24"/>
  <c r="R18" i="24"/>
  <c r="Q18" i="24"/>
  <c r="P18" i="24"/>
  <c r="A18" i="24"/>
  <c r="T17" i="24"/>
  <c r="S17" i="24"/>
  <c r="R17" i="24"/>
  <c r="Q17" i="24"/>
  <c r="P17" i="24"/>
  <c r="A17" i="24"/>
  <c r="T16" i="24"/>
  <c r="S16" i="24"/>
  <c r="R16" i="24"/>
  <c r="Q16" i="24"/>
  <c r="P16" i="24"/>
  <c r="A16" i="24"/>
  <c r="T15" i="24"/>
  <c r="S15" i="24"/>
  <c r="R15" i="24"/>
  <c r="Q15" i="24"/>
  <c r="P15" i="24"/>
  <c r="A15" i="24"/>
  <c r="T14" i="24"/>
  <c r="S14" i="24"/>
  <c r="R14" i="24"/>
  <c r="Q14" i="24"/>
  <c r="P14" i="24"/>
  <c r="A14" i="24"/>
  <c r="T13" i="24"/>
  <c r="S13" i="24"/>
  <c r="R13" i="24"/>
  <c r="Q13" i="24"/>
  <c r="P13" i="24"/>
  <c r="A13" i="24"/>
  <c r="T12" i="24"/>
  <c r="S12" i="24"/>
  <c r="R12" i="24"/>
  <c r="Q12" i="24"/>
  <c r="P12" i="24"/>
  <c r="A12" i="24"/>
  <c r="T11" i="24"/>
  <c r="S11" i="24"/>
  <c r="R11" i="24"/>
  <c r="Q11" i="24"/>
  <c r="P11" i="24"/>
  <c r="A11" i="24"/>
  <c r="T10" i="24"/>
  <c r="S10" i="24"/>
  <c r="R10" i="24"/>
  <c r="Q10" i="24"/>
  <c r="P10" i="24"/>
  <c r="A10" i="24"/>
  <c r="T9" i="24"/>
  <c r="S9" i="24"/>
  <c r="R9" i="24"/>
  <c r="Q9" i="24"/>
  <c r="P9" i="24"/>
  <c r="A9" i="24"/>
  <c r="T8" i="24"/>
  <c r="S8" i="24"/>
  <c r="R8" i="24"/>
  <c r="Q8" i="24"/>
  <c r="P8" i="24"/>
  <c r="A8" i="24"/>
  <c r="T7" i="24"/>
  <c r="S7" i="24"/>
  <c r="R7" i="24"/>
  <c r="Q7" i="24"/>
  <c r="P7" i="24"/>
  <c r="A7" i="24"/>
  <c r="T6" i="24"/>
  <c r="S6" i="24"/>
  <c r="R6" i="24"/>
  <c r="Q6" i="24"/>
  <c r="P6" i="24"/>
  <c r="A6" i="24"/>
  <c r="T5" i="24"/>
  <c r="S5" i="24"/>
  <c r="R5" i="24"/>
  <c r="Q5" i="24"/>
  <c r="P5" i="24"/>
  <c r="A5" i="24"/>
  <c r="T4" i="24"/>
  <c r="S4" i="24"/>
  <c r="R4" i="24"/>
  <c r="Q4" i="24"/>
  <c r="P4" i="24"/>
  <c r="A4" i="24"/>
  <c r="T3" i="24"/>
  <c r="R3" i="24"/>
  <c r="Q3" i="24"/>
  <c r="A3" i="24"/>
  <c r="A2" i="24"/>
  <c r="G157" i="6"/>
  <c r="U149" i="24"/>
  <c r="G156" i="6"/>
  <c r="U148" i="24"/>
  <c r="G155" i="6"/>
  <c r="U147" i="24"/>
  <c r="G154" i="6"/>
  <c r="U146" i="24"/>
  <c r="G153" i="6"/>
  <c r="U145" i="24"/>
  <c r="G152" i="6"/>
  <c r="U144" i="24"/>
  <c r="G151" i="6"/>
  <c r="U143" i="24"/>
  <c r="F150" i="6"/>
  <c r="T142" i="24"/>
  <c r="E150" i="6"/>
  <c r="S142" i="24"/>
  <c r="R142" i="24"/>
  <c r="G149" i="6"/>
  <c r="G148" i="6"/>
  <c r="U140" i="24"/>
  <c r="G147" i="6"/>
  <c r="U139" i="24"/>
  <c r="F146" i="6"/>
  <c r="T138" i="24"/>
  <c r="E146" i="6"/>
  <c r="S138" i="24"/>
  <c r="R138" i="24"/>
  <c r="C146" i="6"/>
  <c r="Q138" i="24"/>
  <c r="G145" i="6"/>
  <c r="U137" i="24"/>
  <c r="G144" i="6"/>
  <c r="U136" i="24"/>
  <c r="G143" i="6"/>
  <c r="U135" i="24"/>
  <c r="G142" i="6"/>
  <c r="U134" i="24"/>
  <c r="G141" i="6"/>
  <c r="U133" i="24"/>
  <c r="G140" i="6"/>
  <c r="U132" i="24"/>
  <c r="G139" i="6"/>
  <c r="U131" i="24"/>
  <c r="G138" i="6"/>
  <c r="U130" i="24"/>
  <c r="F9" i="8"/>
  <c r="T2" i="26"/>
  <c r="Q12" i="29"/>
  <c r="S12" i="29"/>
  <c r="U12" i="29"/>
  <c r="B5" i="12"/>
  <c r="D5" i="12"/>
  <c r="F5" i="12"/>
  <c r="Q2" i="30"/>
  <c r="S2" i="30"/>
  <c r="U2" i="30"/>
  <c r="F43" i="8"/>
  <c r="T35" i="26"/>
  <c r="F33" i="9"/>
  <c r="T24" i="27"/>
  <c r="E33" i="9"/>
  <c r="S24" i="27"/>
  <c r="G24" i="9"/>
  <c r="U16" i="27"/>
  <c r="R13" i="27"/>
  <c r="G28" i="9"/>
  <c r="U20" i="27"/>
  <c r="U17" i="27"/>
  <c r="Q13" i="27"/>
  <c r="G12" i="9"/>
  <c r="G16" i="9"/>
  <c r="U9" i="27"/>
  <c r="B33" i="9"/>
  <c r="P24" i="27"/>
  <c r="G71" i="8"/>
  <c r="U63" i="26"/>
  <c r="G61" i="8"/>
  <c r="U53" i="26"/>
  <c r="T45" i="26"/>
  <c r="G53" i="8"/>
  <c r="U45" i="26"/>
  <c r="E43" i="8"/>
  <c r="S35" i="26"/>
  <c r="G44" i="8"/>
  <c r="D43" i="8"/>
  <c r="R35" i="26"/>
  <c r="B43" i="8"/>
  <c r="P35" i="26"/>
  <c r="D9" i="8"/>
  <c r="R2" i="26"/>
  <c r="G37" i="8"/>
  <c r="U30" i="26"/>
  <c r="G27" i="8"/>
  <c r="U20" i="26"/>
  <c r="R20" i="26"/>
  <c r="G19" i="8"/>
  <c r="U12" i="26"/>
  <c r="E9" i="8"/>
  <c r="S2" i="26"/>
  <c r="Q3" i="26"/>
  <c r="C77" i="8"/>
  <c r="Q68" i="26"/>
  <c r="G19" i="7"/>
  <c r="U3" i="25"/>
  <c r="G9" i="7"/>
  <c r="C29" i="7"/>
  <c r="Q4" i="25"/>
  <c r="E29" i="7"/>
  <c r="S4" i="25"/>
  <c r="B29" i="7"/>
  <c r="P4" i="25"/>
  <c r="D29" i="7"/>
  <c r="R4" i="25"/>
  <c r="F29" i="7"/>
  <c r="T4" i="25"/>
  <c r="G150" i="6"/>
  <c r="U142" i="24"/>
  <c r="G146" i="6"/>
  <c r="U138" i="24"/>
  <c r="U141" i="24"/>
  <c r="R2" i="25"/>
  <c r="S2" i="25"/>
  <c r="G137" i="6"/>
  <c r="U129" i="24"/>
  <c r="F137" i="6"/>
  <c r="T129" i="24"/>
  <c r="E137" i="6"/>
  <c r="S129" i="24"/>
  <c r="R129" i="24"/>
  <c r="G136" i="6"/>
  <c r="U128" i="24"/>
  <c r="G135" i="6"/>
  <c r="U127" i="24"/>
  <c r="G134" i="6"/>
  <c r="U126" i="24"/>
  <c r="T125" i="24"/>
  <c r="S125" i="24"/>
  <c r="R125" i="24"/>
  <c r="C133" i="6"/>
  <c r="G132" i="6"/>
  <c r="U124" i="24"/>
  <c r="G131" i="6"/>
  <c r="U123" i="24"/>
  <c r="G130" i="6"/>
  <c r="U122" i="24"/>
  <c r="G129" i="6"/>
  <c r="U121" i="24"/>
  <c r="G128" i="6"/>
  <c r="U120" i="24"/>
  <c r="G127" i="6"/>
  <c r="U119" i="24"/>
  <c r="G126" i="6"/>
  <c r="U118" i="24"/>
  <c r="G125" i="6"/>
  <c r="U117" i="24"/>
  <c r="G124" i="6"/>
  <c r="U116" i="24"/>
  <c r="T115" i="24"/>
  <c r="S115" i="24"/>
  <c r="R115" i="24"/>
  <c r="G122" i="6"/>
  <c r="U114" i="24"/>
  <c r="G121" i="6"/>
  <c r="U113" i="24"/>
  <c r="G120" i="6"/>
  <c r="U112" i="24"/>
  <c r="G119" i="6"/>
  <c r="U111" i="24"/>
  <c r="G118" i="6"/>
  <c r="U110" i="24"/>
  <c r="G117" i="6"/>
  <c r="U109" i="24"/>
  <c r="G116" i="6"/>
  <c r="U108" i="24"/>
  <c r="G115" i="6"/>
  <c r="U107" i="24"/>
  <c r="G114" i="6"/>
  <c r="U106" i="24"/>
  <c r="T105" i="24"/>
  <c r="S105" i="24"/>
  <c r="R105" i="24"/>
  <c r="G112" i="6"/>
  <c r="U104" i="24"/>
  <c r="G111" i="6"/>
  <c r="U103" i="24"/>
  <c r="G110" i="6"/>
  <c r="U102" i="24"/>
  <c r="G109" i="6"/>
  <c r="U101" i="24"/>
  <c r="G108" i="6"/>
  <c r="U100" i="24"/>
  <c r="G107" i="6"/>
  <c r="U99" i="24"/>
  <c r="G106" i="6"/>
  <c r="U98" i="24"/>
  <c r="G105" i="6"/>
  <c r="U97" i="24"/>
  <c r="G104" i="6"/>
  <c r="U96" i="24"/>
  <c r="T95" i="24"/>
  <c r="S95" i="24"/>
  <c r="R95" i="24"/>
  <c r="G102" i="6"/>
  <c r="U94" i="24"/>
  <c r="G101" i="6"/>
  <c r="U93" i="24"/>
  <c r="G100" i="6"/>
  <c r="U92" i="24"/>
  <c r="G99" i="6"/>
  <c r="U91" i="24"/>
  <c r="G98" i="6"/>
  <c r="U90" i="24"/>
  <c r="G97" i="6"/>
  <c r="U89" i="24"/>
  <c r="G96" i="6"/>
  <c r="U88" i="24"/>
  <c r="G95" i="6"/>
  <c r="U87" i="24"/>
  <c r="G94" i="6"/>
  <c r="U86" i="24"/>
  <c r="F93" i="6"/>
  <c r="T85" i="24"/>
  <c r="E93" i="6"/>
  <c r="S85" i="24"/>
  <c r="C93" i="6"/>
  <c r="Q85" i="24"/>
  <c r="G92" i="6"/>
  <c r="U84" i="24"/>
  <c r="G91" i="6"/>
  <c r="U83" i="24"/>
  <c r="G90" i="6"/>
  <c r="U82" i="24"/>
  <c r="G89" i="6"/>
  <c r="U81" i="24"/>
  <c r="G88" i="6"/>
  <c r="U80" i="24"/>
  <c r="G87" i="6"/>
  <c r="U79" i="24"/>
  <c r="G86" i="6"/>
  <c r="U78" i="24"/>
  <c r="F85" i="6"/>
  <c r="T77" i="24"/>
  <c r="E85" i="6"/>
  <c r="S77" i="24"/>
  <c r="R77" i="24"/>
  <c r="B84" i="6"/>
  <c r="P76" i="24"/>
  <c r="G82" i="6"/>
  <c r="U75" i="24"/>
  <c r="G81" i="6"/>
  <c r="U74" i="24"/>
  <c r="G80" i="6"/>
  <c r="U73" i="24"/>
  <c r="G79" i="6"/>
  <c r="U72" i="24"/>
  <c r="G78" i="6"/>
  <c r="U71" i="24"/>
  <c r="G77" i="6"/>
  <c r="U70" i="24"/>
  <c r="G76" i="6"/>
  <c r="U69" i="24"/>
  <c r="B75" i="6"/>
  <c r="P68" i="24"/>
  <c r="G74" i="6"/>
  <c r="U67" i="24"/>
  <c r="G73" i="6"/>
  <c r="U66" i="24"/>
  <c r="G72" i="6"/>
  <c r="B71" i="6"/>
  <c r="P64" i="24"/>
  <c r="G70" i="6"/>
  <c r="U63" i="24"/>
  <c r="G69" i="6"/>
  <c r="U62" i="24"/>
  <c r="G68" i="6"/>
  <c r="U61" i="24"/>
  <c r="G67" i="6"/>
  <c r="U60" i="24"/>
  <c r="G66" i="6"/>
  <c r="U59" i="24"/>
  <c r="G65" i="6"/>
  <c r="U58" i="24"/>
  <c r="G64" i="6"/>
  <c r="U57" i="24"/>
  <c r="G63" i="6"/>
  <c r="U56" i="24"/>
  <c r="B62" i="6"/>
  <c r="P55" i="24"/>
  <c r="G61" i="6"/>
  <c r="U54" i="24"/>
  <c r="G60" i="6"/>
  <c r="U53" i="24"/>
  <c r="G59" i="6"/>
  <c r="U52" i="24"/>
  <c r="B58" i="6"/>
  <c r="P51" i="24"/>
  <c r="G57" i="6"/>
  <c r="U50" i="24"/>
  <c r="G56" i="6"/>
  <c r="U49" i="24"/>
  <c r="G55" i="6"/>
  <c r="U48" i="24"/>
  <c r="G54" i="6"/>
  <c r="U47" i="24"/>
  <c r="G53" i="6"/>
  <c r="U46" i="24"/>
  <c r="G52" i="6"/>
  <c r="U45" i="24"/>
  <c r="G51" i="6"/>
  <c r="U44" i="24"/>
  <c r="G50" i="6"/>
  <c r="U43" i="24"/>
  <c r="G49" i="6"/>
  <c r="B48" i="6"/>
  <c r="P41" i="24"/>
  <c r="G47" i="6"/>
  <c r="U40" i="24"/>
  <c r="G46" i="6"/>
  <c r="U39" i="24"/>
  <c r="G45" i="6"/>
  <c r="U38" i="24"/>
  <c r="G44" i="6"/>
  <c r="U37" i="24"/>
  <c r="G43" i="6"/>
  <c r="U36" i="24"/>
  <c r="G42" i="6"/>
  <c r="U35" i="24"/>
  <c r="G41" i="6"/>
  <c r="U34" i="24"/>
  <c r="G40" i="6"/>
  <c r="U33" i="24"/>
  <c r="G39" i="6"/>
  <c r="U32" i="24"/>
  <c r="B38" i="6"/>
  <c r="P31" i="24"/>
  <c r="U30" i="24"/>
  <c r="U29" i="24"/>
  <c r="U28" i="24"/>
  <c r="U27" i="24"/>
  <c r="U26" i="24"/>
  <c r="U25" i="24"/>
  <c r="U24" i="24"/>
  <c r="U23" i="24"/>
  <c r="U22" i="24"/>
  <c r="U21" i="24"/>
  <c r="P21" i="24"/>
  <c r="U20" i="24"/>
  <c r="U19" i="24"/>
  <c r="U18" i="24"/>
  <c r="U17" i="24"/>
  <c r="U16" i="24"/>
  <c r="U15" i="24"/>
  <c r="U14" i="24"/>
  <c r="U13" i="24"/>
  <c r="U12" i="24"/>
  <c r="U10" i="24"/>
  <c r="U9" i="24"/>
  <c r="U8" i="24"/>
  <c r="U7" i="24"/>
  <c r="U6" i="24"/>
  <c r="U5" i="24"/>
  <c r="U4" i="24"/>
  <c r="E10" i="6"/>
  <c r="S3" i="24"/>
  <c r="P3" i="24"/>
  <c r="F9" i="6"/>
  <c r="D9" i="6"/>
  <c r="C9" i="6"/>
  <c r="A5" i="6"/>
  <c r="A2" i="6"/>
  <c r="G73" i="5"/>
  <c r="G74" i="5"/>
  <c r="F75" i="5"/>
  <c r="T62" i="20"/>
  <c r="E75" i="5"/>
  <c r="S62" i="20"/>
  <c r="D75" i="5"/>
  <c r="R62" i="20"/>
  <c r="C75" i="5"/>
  <c r="Q62" i="20"/>
  <c r="P62" i="20"/>
  <c r="A62" i="20"/>
  <c r="T61" i="20"/>
  <c r="S61" i="20"/>
  <c r="R61" i="20"/>
  <c r="Q61" i="20"/>
  <c r="P61" i="20"/>
  <c r="A61" i="20"/>
  <c r="U60" i="20"/>
  <c r="T60" i="20"/>
  <c r="S60" i="20"/>
  <c r="R60" i="20"/>
  <c r="Q60" i="20"/>
  <c r="P60" i="20"/>
  <c r="A60" i="20"/>
  <c r="A59" i="20"/>
  <c r="G68" i="5"/>
  <c r="U58" i="20"/>
  <c r="T58" i="20"/>
  <c r="S58" i="20"/>
  <c r="R58" i="20"/>
  <c r="Q58" i="20"/>
  <c r="P58" i="20"/>
  <c r="A58" i="20"/>
  <c r="G67" i="5"/>
  <c r="U57" i="20"/>
  <c r="F67" i="5"/>
  <c r="T57" i="20"/>
  <c r="E67" i="5"/>
  <c r="S57" i="20"/>
  <c r="D67" i="5"/>
  <c r="R57" i="20"/>
  <c r="C67" i="5"/>
  <c r="Q57" i="20"/>
  <c r="P57" i="20"/>
  <c r="A57" i="20"/>
  <c r="G46" i="5"/>
  <c r="U38" i="20"/>
  <c r="G47" i="5"/>
  <c r="G48" i="5"/>
  <c r="U40" i="20"/>
  <c r="G49" i="5"/>
  <c r="G51" i="5"/>
  <c r="G50" i="5"/>
  <c r="G52" i="5"/>
  <c r="U44" i="20"/>
  <c r="G53" i="5"/>
  <c r="G45" i="5"/>
  <c r="G55" i="5"/>
  <c r="G56" i="5"/>
  <c r="G57" i="5"/>
  <c r="G58" i="5"/>
  <c r="U50" i="20"/>
  <c r="G60" i="5"/>
  <c r="U52" i="20"/>
  <c r="G61" i="5"/>
  <c r="G59" i="5"/>
  <c r="G62" i="5"/>
  <c r="G63" i="5"/>
  <c r="U55" i="20"/>
  <c r="F45" i="5"/>
  <c r="F54" i="5"/>
  <c r="F59" i="5"/>
  <c r="F65" i="5"/>
  <c r="T56" i="20"/>
  <c r="E45" i="5"/>
  <c r="E54" i="5"/>
  <c r="E59" i="5"/>
  <c r="D45" i="5"/>
  <c r="D54" i="5"/>
  <c r="D59" i="5"/>
  <c r="D65" i="5"/>
  <c r="R56" i="20"/>
  <c r="C45" i="5"/>
  <c r="C54" i="5"/>
  <c r="C59" i="5"/>
  <c r="B65" i="5"/>
  <c r="P56" i="20"/>
  <c r="A56" i="20"/>
  <c r="T55" i="20"/>
  <c r="S55" i="20"/>
  <c r="R55" i="20"/>
  <c r="Q55" i="20"/>
  <c r="P55" i="20"/>
  <c r="A55" i="20"/>
  <c r="U54" i="20"/>
  <c r="T54" i="20"/>
  <c r="S54" i="20"/>
  <c r="R54" i="20"/>
  <c r="Q54" i="20"/>
  <c r="P54" i="20"/>
  <c r="A54" i="20"/>
  <c r="U53" i="20"/>
  <c r="T53" i="20"/>
  <c r="S53" i="20"/>
  <c r="R53" i="20"/>
  <c r="Q53" i="20"/>
  <c r="P53" i="20"/>
  <c r="A53" i="20"/>
  <c r="T52" i="20"/>
  <c r="S52" i="20"/>
  <c r="R52" i="20"/>
  <c r="Q52" i="20"/>
  <c r="P52" i="20"/>
  <c r="A52" i="20"/>
  <c r="U51" i="20"/>
  <c r="T51" i="20"/>
  <c r="S51" i="20"/>
  <c r="R51" i="20"/>
  <c r="Q51" i="20"/>
  <c r="P51" i="20"/>
  <c r="A51" i="20"/>
  <c r="T50" i="20"/>
  <c r="S50" i="20"/>
  <c r="R50" i="20"/>
  <c r="Q50" i="20"/>
  <c r="P50" i="20"/>
  <c r="A50" i="20"/>
  <c r="U49" i="20"/>
  <c r="T49" i="20"/>
  <c r="S49" i="20"/>
  <c r="R49" i="20"/>
  <c r="Q49" i="20"/>
  <c r="P49" i="20"/>
  <c r="A49" i="20"/>
  <c r="T48" i="20"/>
  <c r="S48" i="20"/>
  <c r="R48" i="20"/>
  <c r="Q48" i="20"/>
  <c r="P48" i="20"/>
  <c r="A48" i="20"/>
  <c r="U47" i="20"/>
  <c r="T47" i="20"/>
  <c r="S47" i="20"/>
  <c r="R47" i="20"/>
  <c r="Q47" i="20"/>
  <c r="P47" i="20"/>
  <c r="A47" i="20"/>
  <c r="T46" i="20"/>
  <c r="S46" i="20"/>
  <c r="R46" i="20"/>
  <c r="Q46" i="20"/>
  <c r="P46" i="20"/>
  <c r="A46" i="20"/>
  <c r="U45" i="20"/>
  <c r="T45" i="20"/>
  <c r="S45" i="20"/>
  <c r="R45" i="20"/>
  <c r="Q45" i="20"/>
  <c r="P45" i="20"/>
  <c r="A45" i="20"/>
  <c r="T44" i="20"/>
  <c r="S44" i="20"/>
  <c r="R44" i="20"/>
  <c r="Q44" i="20"/>
  <c r="P44" i="20"/>
  <c r="A44" i="20"/>
  <c r="U43" i="20"/>
  <c r="T43" i="20"/>
  <c r="S43" i="20"/>
  <c r="R43" i="20"/>
  <c r="Q43" i="20"/>
  <c r="P43" i="20"/>
  <c r="A43" i="20"/>
  <c r="U42" i="20"/>
  <c r="T42" i="20"/>
  <c r="S42" i="20"/>
  <c r="R42" i="20"/>
  <c r="Q42" i="20"/>
  <c r="P42" i="20"/>
  <c r="A42" i="20"/>
  <c r="U41" i="20"/>
  <c r="T41" i="20"/>
  <c r="S41" i="20"/>
  <c r="R41" i="20"/>
  <c r="Q41" i="20"/>
  <c r="P41" i="20"/>
  <c r="A41" i="20"/>
  <c r="T40" i="20"/>
  <c r="S40" i="20"/>
  <c r="R40" i="20"/>
  <c r="Q40" i="20"/>
  <c r="P40" i="20"/>
  <c r="A40" i="20"/>
  <c r="U39" i="20"/>
  <c r="T39" i="20"/>
  <c r="S39" i="20"/>
  <c r="R39" i="20"/>
  <c r="Q39" i="20"/>
  <c r="P39" i="20"/>
  <c r="A39" i="20"/>
  <c r="T38" i="20"/>
  <c r="S38" i="20"/>
  <c r="R38" i="20"/>
  <c r="Q38" i="20"/>
  <c r="P38" i="20"/>
  <c r="A38" i="20"/>
  <c r="U37" i="20"/>
  <c r="T37" i="20"/>
  <c r="S37" i="20"/>
  <c r="R37" i="20"/>
  <c r="Q37" i="20"/>
  <c r="P37" i="20"/>
  <c r="A37" i="20"/>
  <c r="A36" i="20"/>
  <c r="G9" i="5"/>
  <c r="G10" i="5"/>
  <c r="G11" i="5"/>
  <c r="U5" i="20"/>
  <c r="G12" i="5"/>
  <c r="G13" i="5"/>
  <c r="U7" i="20"/>
  <c r="G14" i="5"/>
  <c r="G15" i="5"/>
  <c r="U9" i="20"/>
  <c r="G17" i="5"/>
  <c r="G18" i="5"/>
  <c r="G19" i="5"/>
  <c r="G20" i="5"/>
  <c r="G21" i="5"/>
  <c r="G22" i="5"/>
  <c r="G23" i="5"/>
  <c r="G24" i="5"/>
  <c r="G25" i="5"/>
  <c r="G26" i="5"/>
  <c r="G27" i="5"/>
  <c r="G16" i="5"/>
  <c r="G29" i="5"/>
  <c r="G30" i="5"/>
  <c r="U24" i="20"/>
  <c r="G31" i="5"/>
  <c r="G32" i="5"/>
  <c r="U26" i="20"/>
  <c r="G33" i="5"/>
  <c r="G28" i="5"/>
  <c r="U22" i="20"/>
  <c r="G36" i="5"/>
  <c r="G35" i="5"/>
  <c r="U29" i="20"/>
  <c r="G34" i="5"/>
  <c r="G38" i="5"/>
  <c r="G39" i="5"/>
  <c r="G37" i="5"/>
  <c r="U31" i="20"/>
  <c r="A35" i="20"/>
  <c r="F16" i="5"/>
  <c r="F28" i="5"/>
  <c r="F37" i="5"/>
  <c r="E16" i="5"/>
  <c r="E28" i="5"/>
  <c r="S22" i="20"/>
  <c r="E35" i="5"/>
  <c r="E37" i="5"/>
  <c r="S31" i="20"/>
  <c r="D16" i="5"/>
  <c r="D28" i="5"/>
  <c r="D35" i="5"/>
  <c r="D37" i="5"/>
  <c r="C16" i="5"/>
  <c r="C28" i="5"/>
  <c r="C35" i="5"/>
  <c r="C41" i="5"/>
  <c r="B41" i="5"/>
  <c r="P34" i="20"/>
  <c r="A34" i="20"/>
  <c r="U33" i="20"/>
  <c r="T33" i="20"/>
  <c r="S33" i="20"/>
  <c r="R33" i="20"/>
  <c r="Q33" i="20"/>
  <c r="P33" i="20"/>
  <c r="A33" i="20"/>
  <c r="U32" i="20"/>
  <c r="T32" i="20"/>
  <c r="S32" i="20"/>
  <c r="R32" i="20"/>
  <c r="Q32" i="20"/>
  <c r="P32" i="20"/>
  <c r="A32" i="20"/>
  <c r="T31" i="20"/>
  <c r="R31" i="20"/>
  <c r="Q31" i="20"/>
  <c r="P31" i="20"/>
  <c r="A31" i="20"/>
  <c r="U30" i="20"/>
  <c r="T30" i="20"/>
  <c r="S30" i="20"/>
  <c r="R30" i="20"/>
  <c r="Q30" i="20"/>
  <c r="P30" i="20"/>
  <c r="A30" i="20"/>
  <c r="T29" i="20"/>
  <c r="S29" i="20"/>
  <c r="R29" i="20"/>
  <c r="Q29" i="20"/>
  <c r="P29" i="20"/>
  <c r="A29" i="20"/>
  <c r="U28" i="20"/>
  <c r="T28" i="20"/>
  <c r="S28" i="20"/>
  <c r="R28" i="20"/>
  <c r="Q28" i="20"/>
  <c r="P28" i="20"/>
  <c r="A28" i="20"/>
  <c r="U27" i="20"/>
  <c r="T27" i="20"/>
  <c r="S27" i="20"/>
  <c r="R27" i="20"/>
  <c r="Q27" i="20"/>
  <c r="P27" i="20"/>
  <c r="A27" i="20"/>
  <c r="T26" i="20"/>
  <c r="S26" i="20"/>
  <c r="R26" i="20"/>
  <c r="Q26" i="20"/>
  <c r="P26" i="20"/>
  <c r="A26" i="20"/>
  <c r="U25" i="20"/>
  <c r="T25" i="20"/>
  <c r="S25" i="20"/>
  <c r="R25" i="20"/>
  <c r="Q25" i="20"/>
  <c r="P25" i="20"/>
  <c r="A25" i="20"/>
  <c r="T24" i="20"/>
  <c r="S24" i="20"/>
  <c r="R24" i="20"/>
  <c r="Q24" i="20"/>
  <c r="P24" i="20"/>
  <c r="A24" i="20"/>
  <c r="U23" i="20"/>
  <c r="T23" i="20"/>
  <c r="S23" i="20"/>
  <c r="R23" i="20"/>
  <c r="Q23" i="20"/>
  <c r="P23" i="20"/>
  <c r="A23" i="20"/>
  <c r="T22" i="20"/>
  <c r="Q22" i="20"/>
  <c r="P22" i="20"/>
  <c r="A22" i="20"/>
  <c r="U21" i="20"/>
  <c r="T21" i="20"/>
  <c r="S21" i="20"/>
  <c r="R21" i="20"/>
  <c r="Q21" i="20"/>
  <c r="P21" i="20"/>
  <c r="A21" i="20"/>
  <c r="U20" i="20"/>
  <c r="T20" i="20"/>
  <c r="S20" i="20"/>
  <c r="R20" i="20"/>
  <c r="Q20" i="20"/>
  <c r="P20" i="20"/>
  <c r="A20" i="20"/>
  <c r="U19" i="20"/>
  <c r="T19" i="20"/>
  <c r="S19" i="20"/>
  <c r="R19" i="20"/>
  <c r="Q19" i="20"/>
  <c r="P19" i="20"/>
  <c r="A19" i="20"/>
  <c r="U18" i="20"/>
  <c r="T18" i="20"/>
  <c r="S18" i="20"/>
  <c r="R18" i="20"/>
  <c r="Q18" i="20"/>
  <c r="P18" i="20"/>
  <c r="A18" i="20"/>
  <c r="U17" i="20"/>
  <c r="T17" i="20"/>
  <c r="S17" i="20"/>
  <c r="R17" i="20"/>
  <c r="Q17" i="20"/>
  <c r="P17" i="20"/>
  <c r="A17" i="20"/>
  <c r="U16" i="20"/>
  <c r="T16" i="20"/>
  <c r="S16" i="20"/>
  <c r="R16" i="20"/>
  <c r="Q16" i="20"/>
  <c r="P16" i="20"/>
  <c r="A16" i="20"/>
  <c r="U15" i="20"/>
  <c r="T15" i="20"/>
  <c r="S15" i="20"/>
  <c r="R15" i="20"/>
  <c r="Q15" i="20"/>
  <c r="P15" i="20"/>
  <c r="A15" i="20"/>
  <c r="U14" i="20"/>
  <c r="T14" i="20"/>
  <c r="S14" i="20"/>
  <c r="R14" i="20"/>
  <c r="Q14" i="20"/>
  <c r="P14" i="20"/>
  <c r="A14" i="20"/>
  <c r="U13" i="20"/>
  <c r="T13" i="20"/>
  <c r="S13" i="20"/>
  <c r="R13" i="20"/>
  <c r="Q13" i="20"/>
  <c r="P13" i="20"/>
  <c r="A13" i="20"/>
  <c r="U12" i="20"/>
  <c r="T12" i="20"/>
  <c r="S12" i="20"/>
  <c r="R12" i="20"/>
  <c r="Q12" i="20"/>
  <c r="P12" i="20"/>
  <c r="A12" i="20"/>
  <c r="U11" i="20"/>
  <c r="T11" i="20"/>
  <c r="S11" i="20"/>
  <c r="R11" i="20"/>
  <c r="Q11" i="20"/>
  <c r="P11" i="20"/>
  <c r="A11" i="20"/>
  <c r="U10" i="20"/>
  <c r="S10" i="20"/>
  <c r="R10" i="20"/>
  <c r="Q10" i="20"/>
  <c r="P10" i="20"/>
  <c r="A10" i="20"/>
  <c r="T9" i="20"/>
  <c r="S9" i="20"/>
  <c r="R9" i="20"/>
  <c r="Q9" i="20"/>
  <c r="P9" i="20"/>
  <c r="A9" i="20"/>
  <c r="U8" i="20"/>
  <c r="T8" i="20"/>
  <c r="S8" i="20"/>
  <c r="R8" i="20"/>
  <c r="Q8" i="20"/>
  <c r="P8" i="20"/>
  <c r="A8" i="20"/>
  <c r="T7" i="20"/>
  <c r="S7" i="20"/>
  <c r="R7" i="20"/>
  <c r="Q7" i="20"/>
  <c r="P7" i="20"/>
  <c r="A7" i="20"/>
  <c r="U6" i="20"/>
  <c r="T6" i="20"/>
  <c r="S6" i="20"/>
  <c r="R6" i="20"/>
  <c r="Q6" i="20"/>
  <c r="P6" i="20"/>
  <c r="A6" i="20"/>
  <c r="T5" i="20"/>
  <c r="S5" i="20"/>
  <c r="R5" i="20"/>
  <c r="Q5" i="20"/>
  <c r="P5" i="20"/>
  <c r="A5" i="20"/>
  <c r="U4" i="20"/>
  <c r="T4" i="20"/>
  <c r="S4" i="20"/>
  <c r="R4" i="20"/>
  <c r="Q4" i="20"/>
  <c r="P4" i="20"/>
  <c r="A4" i="20"/>
  <c r="T3" i="20"/>
  <c r="S3" i="20"/>
  <c r="R3" i="20"/>
  <c r="Q3" i="20"/>
  <c r="P3" i="20"/>
  <c r="A3" i="20"/>
  <c r="A2" i="20"/>
  <c r="B70" i="5"/>
  <c r="A4" i="5"/>
  <c r="A2" i="5"/>
  <c r="D63" i="4"/>
  <c r="D68" i="4"/>
  <c r="R36" i="18"/>
  <c r="D70" i="4"/>
  <c r="D64" i="4"/>
  <c r="D72" i="4"/>
  <c r="R38" i="18"/>
  <c r="C63" i="4"/>
  <c r="Q32" i="18"/>
  <c r="C68" i="4"/>
  <c r="C70" i="4"/>
  <c r="Q37" i="18"/>
  <c r="C64" i="4"/>
  <c r="C72" i="4"/>
  <c r="C74" i="4"/>
  <c r="Q39" i="18"/>
  <c r="B63" i="4"/>
  <c r="B68" i="4"/>
  <c r="B64" i="4"/>
  <c r="A39" i="18"/>
  <c r="Q38" i="18"/>
  <c r="A38" i="18"/>
  <c r="R37" i="18"/>
  <c r="A37" i="18"/>
  <c r="Q36" i="18"/>
  <c r="P36" i="18"/>
  <c r="A36" i="18"/>
  <c r="R35" i="18"/>
  <c r="Q35" i="18"/>
  <c r="P35" i="18"/>
  <c r="A35" i="18"/>
  <c r="R34" i="18"/>
  <c r="Q34" i="18"/>
  <c r="P34" i="18"/>
  <c r="A34" i="18"/>
  <c r="Q33" i="18"/>
  <c r="P33" i="18"/>
  <c r="A33" i="18"/>
  <c r="R32" i="18"/>
  <c r="P32" i="18"/>
  <c r="A32" i="18"/>
  <c r="D55" i="4"/>
  <c r="R31" i="18"/>
  <c r="C55" i="4"/>
  <c r="Q31" i="18"/>
  <c r="A31" i="18"/>
  <c r="D53" i="4"/>
  <c r="R30" i="18"/>
  <c r="C53" i="4"/>
  <c r="Q30" i="18"/>
  <c r="B53" i="4"/>
  <c r="P30" i="18"/>
  <c r="A30" i="18"/>
  <c r="R29" i="18"/>
  <c r="Q29" i="18"/>
  <c r="P29" i="18"/>
  <c r="A29" i="18"/>
  <c r="R28" i="18"/>
  <c r="Q28" i="18"/>
  <c r="P28" i="18"/>
  <c r="A28" i="18"/>
  <c r="D49" i="4"/>
  <c r="R27" i="18"/>
  <c r="C49" i="4"/>
  <c r="Q27" i="18"/>
  <c r="B49" i="4"/>
  <c r="P27" i="18"/>
  <c r="A27" i="18"/>
  <c r="D48" i="4"/>
  <c r="R26" i="18"/>
  <c r="C48" i="4"/>
  <c r="Q26" i="18"/>
  <c r="B48" i="4"/>
  <c r="P26" i="18"/>
  <c r="A26" i="18"/>
  <c r="D37" i="4"/>
  <c r="R19" i="18"/>
  <c r="D40" i="4"/>
  <c r="D44" i="4"/>
  <c r="R25" i="18"/>
  <c r="C37" i="4"/>
  <c r="Q19" i="18"/>
  <c r="C40" i="4"/>
  <c r="C44" i="4"/>
  <c r="Q25" i="18"/>
  <c r="B37" i="4"/>
  <c r="P19" i="18"/>
  <c r="B40" i="4"/>
  <c r="B44" i="4"/>
  <c r="P25" i="18"/>
  <c r="A25" i="18"/>
  <c r="R24" i="18"/>
  <c r="Q24" i="18"/>
  <c r="P24" i="18"/>
  <c r="A24" i="18"/>
  <c r="R23" i="18"/>
  <c r="Q23" i="18"/>
  <c r="P23" i="18"/>
  <c r="A23" i="18"/>
  <c r="R22" i="18"/>
  <c r="Q22" i="18"/>
  <c r="P22" i="18"/>
  <c r="A22" i="18"/>
  <c r="R21" i="18"/>
  <c r="Q21" i="18"/>
  <c r="P21" i="18"/>
  <c r="A21" i="18"/>
  <c r="R20" i="18"/>
  <c r="Q20" i="18"/>
  <c r="P20" i="18"/>
  <c r="A20" i="18"/>
  <c r="A19" i="18"/>
  <c r="D8" i="4"/>
  <c r="D13" i="4"/>
  <c r="R6" i="18"/>
  <c r="D17" i="4"/>
  <c r="D21" i="4"/>
  <c r="D23" i="4"/>
  <c r="D25" i="4"/>
  <c r="D29" i="4"/>
  <c r="C11" i="4"/>
  <c r="C8" i="4"/>
  <c r="C13" i="4"/>
  <c r="C17" i="4"/>
  <c r="C21" i="4"/>
  <c r="C29" i="4"/>
  <c r="B11" i="4"/>
  <c r="B13" i="4"/>
  <c r="P6" i="18"/>
  <c r="B29" i="4"/>
  <c r="P15" i="18"/>
  <c r="A18" i="18"/>
  <c r="R17" i="18"/>
  <c r="Q17" i="18"/>
  <c r="P17" i="18"/>
  <c r="A17" i="18"/>
  <c r="R16" i="18"/>
  <c r="Q16" i="18"/>
  <c r="P16" i="18"/>
  <c r="A16" i="18"/>
  <c r="R15" i="18"/>
  <c r="Q15" i="18"/>
  <c r="A15" i="18"/>
  <c r="A14" i="18"/>
  <c r="R13" i="18"/>
  <c r="A13" i="18"/>
  <c r="A12" i="18"/>
  <c r="R11" i="18"/>
  <c r="Q11" i="18"/>
  <c r="A11" i="18"/>
  <c r="R10" i="18"/>
  <c r="Q10" i="18"/>
  <c r="A10" i="18"/>
  <c r="R9" i="18"/>
  <c r="Q9" i="18"/>
  <c r="A9" i="18"/>
  <c r="R8" i="18"/>
  <c r="Q8" i="18"/>
  <c r="P8" i="18"/>
  <c r="A8" i="18"/>
  <c r="R7" i="18"/>
  <c r="Q7" i="18"/>
  <c r="P7" i="18"/>
  <c r="A7" i="18"/>
  <c r="Q6" i="18"/>
  <c r="A6" i="18"/>
  <c r="R5" i="18"/>
  <c r="Q5" i="18"/>
  <c r="A5" i="18"/>
  <c r="R4" i="18"/>
  <c r="Q4" i="18"/>
  <c r="P4" i="18"/>
  <c r="A4" i="18"/>
  <c r="R3" i="18"/>
  <c r="Q3" i="18"/>
  <c r="P3" i="18"/>
  <c r="A3" i="18"/>
  <c r="R2" i="18"/>
  <c r="A2" i="18"/>
  <c r="B70" i="4"/>
  <c r="D57" i="4"/>
  <c r="D59" i="4"/>
  <c r="C57" i="4"/>
  <c r="C59" i="4"/>
  <c r="B55" i="4"/>
  <c r="B57" i="4"/>
  <c r="B59" i="4"/>
  <c r="B17" i="4"/>
  <c r="A4" i="4"/>
  <c r="A2" i="4"/>
  <c r="K9" i="3"/>
  <c r="K10" i="3"/>
  <c r="K11" i="3"/>
  <c r="K12" i="3"/>
  <c r="K8" i="3"/>
  <c r="K15" i="3"/>
  <c r="K16" i="3"/>
  <c r="K17" i="3"/>
  <c r="K18" i="3"/>
  <c r="J8" i="3"/>
  <c r="J14" i="3"/>
  <c r="J20" i="3"/>
  <c r="X5" i="17"/>
  <c r="I8" i="3"/>
  <c r="I14" i="3"/>
  <c r="I20" i="3"/>
  <c r="W5" i="17"/>
  <c r="H8" i="3"/>
  <c r="H14" i="3"/>
  <c r="H20" i="3"/>
  <c r="V5" i="17"/>
  <c r="G8" i="3"/>
  <c r="G14" i="3"/>
  <c r="G20" i="3"/>
  <c r="U5" i="17"/>
  <c r="E8" i="3"/>
  <c r="E14" i="3"/>
  <c r="E20" i="3"/>
  <c r="S5" i="17"/>
  <c r="S4" i="17"/>
  <c r="A5" i="17"/>
  <c r="X4" i="17"/>
  <c r="W4" i="17"/>
  <c r="V4" i="17"/>
  <c r="U4" i="17"/>
  <c r="A4" i="17"/>
  <c r="Y3" i="17"/>
  <c r="W3" i="17"/>
  <c r="U3" i="17"/>
  <c r="A3" i="17"/>
  <c r="A2" i="17"/>
  <c r="F18" i="23"/>
  <c r="K6" i="3"/>
  <c r="E18" i="23"/>
  <c r="J6" i="3"/>
  <c r="D18" i="23"/>
  <c r="I6" i="3"/>
  <c r="A4" i="3"/>
  <c r="A2" i="3"/>
  <c r="F41" i="2"/>
  <c r="T17" i="16"/>
  <c r="E41" i="2"/>
  <c r="S17" i="16"/>
  <c r="D41" i="2"/>
  <c r="R17" i="16"/>
  <c r="C41" i="2"/>
  <c r="Q17" i="16"/>
  <c r="B41" i="2"/>
  <c r="P17" i="16"/>
  <c r="A17" i="16"/>
  <c r="A16" i="16"/>
  <c r="H27" i="2"/>
  <c r="V15" i="16"/>
  <c r="G27" i="2"/>
  <c r="U15" i="16"/>
  <c r="F27" i="2"/>
  <c r="T15" i="16"/>
  <c r="E27" i="2"/>
  <c r="S15" i="16"/>
  <c r="D27" i="2"/>
  <c r="R15" i="16"/>
  <c r="C27" i="2"/>
  <c r="Q15" i="16"/>
  <c r="B27" i="2"/>
  <c r="P15" i="16"/>
  <c r="A15" i="16"/>
  <c r="H22" i="2"/>
  <c r="V14" i="16"/>
  <c r="G22" i="2"/>
  <c r="U14" i="16"/>
  <c r="E22" i="2"/>
  <c r="T14" i="16"/>
  <c r="D22" i="2"/>
  <c r="R14" i="16"/>
  <c r="C22" i="2"/>
  <c r="Q14" i="16"/>
  <c r="B22" i="2"/>
  <c r="P14" i="16"/>
  <c r="A14" i="16"/>
  <c r="H9" i="2"/>
  <c r="H13" i="2"/>
  <c r="H8" i="2"/>
  <c r="G9" i="2"/>
  <c r="G13" i="2"/>
  <c r="G8" i="2"/>
  <c r="G20" i="2"/>
  <c r="U13" i="16"/>
  <c r="F9" i="2"/>
  <c r="T4" i="16"/>
  <c r="F13" i="2"/>
  <c r="F8" i="2"/>
  <c r="F20" i="2"/>
  <c r="T13" i="16"/>
  <c r="E9" i="2"/>
  <c r="E13" i="2"/>
  <c r="E8" i="2"/>
  <c r="D9" i="2"/>
  <c r="R4" i="16"/>
  <c r="D13" i="2"/>
  <c r="D8" i="2"/>
  <c r="D20" i="2"/>
  <c r="R13" i="16"/>
  <c r="C9" i="2"/>
  <c r="C13" i="2"/>
  <c r="C8" i="2"/>
  <c r="B13" i="2"/>
  <c r="B8" i="2"/>
  <c r="A13" i="16"/>
  <c r="T12" i="16"/>
  <c r="P12" i="16"/>
  <c r="A12" i="16"/>
  <c r="V11" i="16"/>
  <c r="U11" i="16"/>
  <c r="T11" i="16"/>
  <c r="S11" i="16"/>
  <c r="R11" i="16"/>
  <c r="Q11" i="16"/>
  <c r="P11" i="16"/>
  <c r="A11" i="16"/>
  <c r="V10" i="16"/>
  <c r="U10" i="16"/>
  <c r="T10" i="16"/>
  <c r="S10" i="16"/>
  <c r="R10" i="16"/>
  <c r="Q10" i="16"/>
  <c r="P10" i="16"/>
  <c r="A10" i="16"/>
  <c r="V9" i="16"/>
  <c r="U9" i="16"/>
  <c r="T9" i="16"/>
  <c r="S9" i="16"/>
  <c r="R9" i="16"/>
  <c r="Q9" i="16"/>
  <c r="P9" i="16"/>
  <c r="A9" i="16"/>
  <c r="U8" i="16"/>
  <c r="T8" i="16"/>
  <c r="S8" i="16"/>
  <c r="R8" i="16"/>
  <c r="Q8" i="16"/>
  <c r="A8" i="16"/>
  <c r="V7" i="16"/>
  <c r="U7" i="16"/>
  <c r="T7" i="16"/>
  <c r="S7" i="16"/>
  <c r="R7" i="16"/>
  <c r="Q7" i="16"/>
  <c r="P7" i="16"/>
  <c r="A7" i="16"/>
  <c r="V6" i="16"/>
  <c r="U6" i="16"/>
  <c r="T6" i="16"/>
  <c r="S6" i="16"/>
  <c r="R6" i="16"/>
  <c r="Q6" i="16"/>
  <c r="P6" i="16"/>
  <c r="A6" i="16"/>
  <c r="V5" i="16"/>
  <c r="U5" i="16"/>
  <c r="T5" i="16"/>
  <c r="S5" i="16"/>
  <c r="R5" i="16"/>
  <c r="Q5" i="16"/>
  <c r="P5" i="16"/>
  <c r="A5" i="16"/>
  <c r="V4" i="16"/>
  <c r="U4" i="16"/>
  <c r="S4" i="16"/>
  <c r="Q4" i="16"/>
  <c r="P4" i="16"/>
  <c r="A4" i="16"/>
  <c r="U3" i="16"/>
  <c r="A3" i="16"/>
  <c r="A2" i="16"/>
  <c r="F22" i="2"/>
  <c r="F20" i="23"/>
  <c r="B6" i="2"/>
  <c r="A4" i="2"/>
  <c r="A2" i="2"/>
  <c r="F9" i="1"/>
  <c r="F19" i="1"/>
  <c r="F38" i="1"/>
  <c r="F42" i="1"/>
  <c r="F47" i="1"/>
  <c r="Q91" i="15"/>
  <c r="F57" i="1"/>
  <c r="Q103" i="15"/>
  <c r="F63" i="1"/>
  <c r="F68" i="1"/>
  <c r="F75" i="1"/>
  <c r="F79" i="1"/>
  <c r="Q119" i="15"/>
  <c r="E19" i="1"/>
  <c r="E27" i="1"/>
  <c r="E31" i="1"/>
  <c r="E38" i="1"/>
  <c r="E42" i="1"/>
  <c r="E47" i="1"/>
  <c r="P80" i="15"/>
  <c r="E57" i="1"/>
  <c r="E63" i="1"/>
  <c r="E68" i="1"/>
  <c r="E75" i="1"/>
  <c r="E79" i="1"/>
  <c r="P119" i="15"/>
  <c r="P116" i="15"/>
  <c r="A120" i="15"/>
  <c r="A119" i="15"/>
  <c r="Q118" i="15"/>
  <c r="P118" i="15"/>
  <c r="A118" i="15"/>
  <c r="Q117" i="15"/>
  <c r="P117" i="15"/>
  <c r="A117" i="15"/>
  <c r="Q116" i="15"/>
  <c r="A116" i="15"/>
  <c r="Q115" i="15"/>
  <c r="P115" i="15"/>
  <c r="A115" i="15"/>
  <c r="Q114" i="15"/>
  <c r="P114" i="15"/>
  <c r="A114" i="15"/>
  <c r="Q113" i="15"/>
  <c r="P113" i="15"/>
  <c r="A113" i="15"/>
  <c r="Q112" i="15"/>
  <c r="P112" i="15"/>
  <c r="A112" i="15"/>
  <c r="Q111" i="15"/>
  <c r="P111" i="15"/>
  <c r="A111" i="15"/>
  <c r="Q110" i="15"/>
  <c r="P110" i="15"/>
  <c r="A110" i="15"/>
  <c r="Q109" i="15"/>
  <c r="P109" i="15"/>
  <c r="A109" i="15"/>
  <c r="Q108" i="15"/>
  <c r="P108" i="15"/>
  <c r="A108" i="15"/>
  <c r="Q107" i="15"/>
  <c r="P107" i="15"/>
  <c r="A107" i="15"/>
  <c r="Q106" i="15"/>
  <c r="A106" i="15"/>
  <c r="A105" i="15"/>
  <c r="A104" i="15"/>
  <c r="P103" i="15"/>
  <c r="A103" i="15"/>
  <c r="Q102" i="15"/>
  <c r="P102" i="15"/>
  <c r="A102" i="15"/>
  <c r="Q101" i="15"/>
  <c r="P101" i="15"/>
  <c r="A101" i="15"/>
  <c r="Q100" i="15"/>
  <c r="P100" i="15"/>
  <c r="A100" i="15"/>
  <c r="Q99" i="15"/>
  <c r="P99" i="15"/>
  <c r="A99" i="15"/>
  <c r="Q98" i="15"/>
  <c r="P98" i="15"/>
  <c r="A98" i="15"/>
  <c r="Q97" i="15"/>
  <c r="P97" i="15"/>
  <c r="A97" i="15"/>
  <c r="A96" i="15"/>
  <c r="A95" i="15"/>
  <c r="Q94" i="15"/>
  <c r="P94" i="15"/>
  <c r="A94" i="15"/>
  <c r="Q93" i="15"/>
  <c r="P93" i="15"/>
  <c r="A93" i="15"/>
  <c r="Q92" i="15"/>
  <c r="P92" i="15"/>
  <c r="A92" i="15"/>
  <c r="P91" i="15"/>
  <c r="A91" i="15"/>
  <c r="Q90" i="15"/>
  <c r="P90" i="15"/>
  <c r="A90" i="15"/>
  <c r="Q89" i="15"/>
  <c r="P89" i="15"/>
  <c r="A89" i="15"/>
  <c r="Q88" i="15"/>
  <c r="P88" i="15"/>
  <c r="A88" i="15"/>
  <c r="Q87" i="15"/>
  <c r="P87" i="15"/>
  <c r="A87" i="15"/>
  <c r="Q86" i="15"/>
  <c r="P86" i="15"/>
  <c r="A86" i="15"/>
  <c r="Q85" i="15"/>
  <c r="P85" i="15"/>
  <c r="A85" i="15"/>
  <c r="Q84" i="15"/>
  <c r="P84" i="15"/>
  <c r="A84" i="15"/>
  <c r="Q83" i="15"/>
  <c r="P83" i="15"/>
  <c r="A83" i="15"/>
  <c r="Q82" i="15"/>
  <c r="P82" i="15"/>
  <c r="A82" i="15"/>
  <c r="Q81" i="15"/>
  <c r="P81" i="15"/>
  <c r="A81" i="15"/>
  <c r="Q80" i="15"/>
  <c r="A80" i="15"/>
  <c r="Q79" i="15"/>
  <c r="P79" i="15"/>
  <c r="A79" i="15"/>
  <c r="Q78" i="15"/>
  <c r="P78" i="15"/>
  <c r="A78" i="15"/>
  <c r="Q77" i="15"/>
  <c r="P77" i="15"/>
  <c r="A77" i="15"/>
  <c r="Q76" i="15"/>
  <c r="P76" i="15"/>
  <c r="A76" i="15"/>
  <c r="Q75" i="15"/>
  <c r="P75" i="15"/>
  <c r="A75" i="15"/>
  <c r="Q74" i="15"/>
  <c r="P74" i="15"/>
  <c r="A74" i="15"/>
  <c r="Q73" i="15"/>
  <c r="P73" i="15"/>
  <c r="A73" i="15"/>
  <c r="Q72" i="15"/>
  <c r="P72" i="15"/>
  <c r="A72" i="15"/>
  <c r="Q71" i="15"/>
  <c r="P71" i="15"/>
  <c r="A71" i="15"/>
  <c r="Q70" i="15"/>
  <c r="P70" i="15"/>
  <c r="A70" i="15"/>
  <c r="Q69" i="15"/>
  <c r="P69" i="15"/>
  <c r="A69" i="15"/>
  <c r="Q68" i="15"/>
  <c r="P68" i="15"/>
  <c r="A68" i="15"/>
  <c r="P67" i="15"/>
  <c r="A67" i="15"/>
  <c r="Q66" i="15"/>
  <c r="P66" i="15"/>
  <c r="A66" i="15"/>
  <c r="Q65" i="15"/>
  <c r="P65" i="15"/>
  <c r="A65" i="15"/>
  <c r="Q64" i="15"/>
  <c r="P64" i="15"/>
  <c r="A64" i="15"/>
  <c r="Q63" i="15"/>
  <c r="P63" i="15"/>
  <c r="A63" i="15"/>
  <c r="Q62" i="15"/>
  <c r="P62" i="15"/>
  <c r="A62" i="15"/>
  <c r="Q61" i="15"/>
  <c r="P61" i="15"/>
  <c r="A61" i="15"/>
  <c r="Q60" i="15"/>
  <c r="P60" i="15"/>
  <c r="A60" i="15"/>
  <c r="Q59" i="15"/>
  <c r="P59" i="15"/>
  <c r="A59" i="15"/>
  <c r="Q58" i="15"/>
  <c r="P58" i="15"/>
  <c r="A58" i="15"/>
  <c r="Q57" i="15"/>
  <c r="P57" i="15"/>
  <c r="A57" i="15"/>
  <c r="A56" i="15"/>
  <c r="A55" i="15"/>
  <c r="C9" i="1"/>
  <c r="C17" i="1"/>
  <c r="C41" i="1"/>
  <c r="C47" i="1"/>
  <c r="B9" i="1"/>
  <c r="B25" i="1"/>
  <c r="B38" i="1"/>
  <c r="B47" i="1"/>
  <c r="B60" i="1"/>
  <c r="P53" i="15"/>
  <c r="A54" i="15"/>
  <c r="Q53" i="15"/>
  <c r="A53" i="15"/>
  <c r="Q52" i="15"/>
  <c r="P52" i="15"/>
  <c r="A52" i="15"/>
  <c r="Q51" i="15"/>
  <c r="P51" i="15"/>
  <c r="A51" i="15"/>
  <c r="Q50" i="15"/>
  <c r="P50" i="15"/>
  <c r="A50" i="15"/>
  <c r="Q49" i="15"/>
  <c r="P49" i="15"/>
  <c r="A49" i="15"/>
  <c r="Q48" i="15"/>
  <c r="P48" i="15"/>
  <c r="A48" i="15"/>
  <c r="Q47" i="15"/>
  <c r="P47" i="15"/>
  <c r="A47" i="15"/>
  <c r="Q46" i="15"/>
  <c r="P46" i="15"/>
  <c r="A46" i="15"/>
  <c r="Q45" i="15"/>
  <c r="P45" i="15"/>
  <c r="A45" i="15"/>
  <c r="Q44" i="15"/>
  <c r="P44" i="15"/>
  <c r="A44" i="15"/>
  <c r="A43" i="15"/>
  <c r="A42" i="15"/>
  <c r="Q41" i="15"/>
  <c r="P41" i="15"/>
  <c r="A41" i="15"/>
  <c r="Q40" i="15"/>
  <c r="P40" i="15"/>
  <c r="A40" i="15"/>
  <c r="Q39" i="15"/>
  <c r="P39" i="15"/>
  <c r="A39" i="15"/>
  <c r="Q38" i="15"/>
  <c r="P38" i="15"/>
  <c r="A38" i="15"/>
  <c r="Q37" i="15"/>
  <c r="P37" i="15"/>
  <c r="A37" i="15"/>
  <c r="Q36" i="15"/>
  <c r="P36" i="15"/>
  <c r="A36" i="15"/>
  <c r="Q35" i="15"/>
  <c r="P35" i="15"/>
  <c r="A35" i="15"/>
  <c r="Q34" i="15"/>
  <c r="P34" i="15"/>
  <c r="A34" i="15"/>
  <c r="Q33" i="15"/>
  <c r="P33" i="15"/>
  <c r="A33" i="15"/>
  <c r="Q32" i="15"/>
  <c r="P32" i="15"/>
  <c r="A32" i="15"/>
  <c r="Q31" i="15"/>
  <c r="P31" i="15"/>
  <c r="A31" i="15"/>
  <c r="Q30" i="15"/>
  <c r="P30" i="15"/>
  <c r="A30" i="15"/>
  <c r="Q29" i="15"/>
  <c r="P29" i="15"/>
  <c r="A29" i="15"/>
  <c r="Q28" i="15"/>
  <c r="P28" i="15"/>
  <c r="A28" i="15"/>
  <c r="Q27" i="15"/>
  <c r="P27" i="15"/>
  <c r="A27" i="15"/>
  <c r="Q26" i="15"/>
  <c r="P26" i="15"/>
  <c r="A26" i="15"/>
  <c r="Q25" i="15"/>
  <c r="P25" i="15"/>
  <c r="A25" i="15"/>
  <c r="Q24" i="15"/>
  <c r="P24" i="15"/>
  <c r="A24" i="15"/>
  <c r="Q23" i="15"/>
  <c r="P23" i="15"/>
  <c r="A23" i="15"/>
  <c r="Q22" i="15"/>
  <c r="P22" i="15"/>
  <c r="A22" i="15"/>
  <c r="Q21" i="15"/>
  <c r="P21" i="15"/>
  <c r="A21" i="15"/>
  <c r="Q20" i="15"/>
  <c r="P20" i="15"/>
  <c r="A20" i="15"/>
  <c r="Q19" i="15"/>
  <c r="P19" i="15"/>
  <c r="A19" i="15"/>
  <c r="Q18" i="15"/>
  <c r="P18" i="15"/>
  <c r="A18" i="15"/>
  <c r="Q17" i="15"/>
  <c r="P17" i="15"/>
  <c r="A17" i="15"/>
  <c r="Q16" i="15"/>
  <c r="P16" i="15"/>
  <c r="A16" i="15"/>
  <c r="Q15" i="15"/>
  <c r="P15" i="15"/>
  <c r="A15" i="15"/>
  <c r="Q14" i="15"/>
  <c r="P14" i="15"/>
  <c r="A14" i="15"/>
  <c r="Q13" i="15"/>
  <c r="P13" i="15"/>
  <c r="A13" i="15"/>
  <c r="Q12" i="15"/>
  <c r="P12" i="15"/>
  <c r="A12" i="15"/>
  <c r="Q11" i="15"/>
  <c r="P11" i="15"/>
  <c r="A11" i="15"/>
  <c r="Q10" i="15"/>
  <c r="P10" i="15"/>
  <c r="A10" i="15"/>
  <c r="Q9" i="15"/>
  <c r="P9" i="15"/>
  <c r="A9" i="15"/>
  <c r="Q8" i="15"/>
  <c r="P8" i="15"/>
  <c r="A8" i="15"/>
  <c r="Q7" i="15"/>
  <c r="P7" i="15"/>
  <c r="A7" i="15"/>
  <c r="Q6" i="15"/>
  <c r="P6" i="15"/>
  <c r="A6" i="15"/>
  <c r="Q5" i="15"/>
  <c r="P5" i="15"/>
  <c r="A5" i="15"/>
  <c r="P4" i="15"/>
  <c r="A4" i="15"/>
  <c r="A3" i="15"/>
  <c r="A2" i="15"/>
  <c r="E20" i="23"/>
  <c r="F6" i="1"/>
  <c r="E6" i="1"/>
  <c r="A4" i="1"/>
  <c r="A2" i="1"/>
  <c r="I25" i="23"/>
  <c r="C62" i="1"/>
  <c r="Q54" i="15"/>
  <c r="Q42" i="15"/>
  <c r="F59" i="1"/>
  <c r="Q95" i="15"/>
  <c r="B20" i="2"/>
  <c r="P13" i="16"/>
  <c r="P3" i="16"/>
  <c r="E20" i="2"/>
  <c r="S13" i="16"/>
  <c r="S3" i="16"/>
  <c r="H20" i="2"/>
  <c r="V13" i="16"/>
  <c r="V3" i="16"/>
  <c r="P42" i="15"/>
  <c r="B62" i="1"/>
  <c r="P54" i="15"/>
  <c r="P95" i="15"/>
  <c r="E59" i="1"/>
  <c r="C20" i="2"/>
  <c r="Q13" i="16"/>
  <c r="Q3" i="16"/>
  <c r="C23" i="4"/>
  <c r="Q12" i="18"/>
  <c r="D33" i="4"/>
  <c r="R18" i="18"/>
  <c r="R14" i="18"/>
  <c r="C6" i="1"/>
  <c r="Q4" i="15"/>
  <c r="Q67" i="15"/>
  <c r="P106" i="15"/>
  <c r="R3" i="16"/>
  <c r="T3" i="16"/>
  <c r="P8" i="16"/>
  <c r="V8" i="16"/>
  <c r="S3" i="17"/>
  <c r="V3" i="17"/>
  <c r="X3" i="17"/>
  <c r="K14" i="3"/>
  <c r="Y4" i="17"/>
  <c r="K20" i="3"/>
  <c r="Y5" i="17"/>
  <c r="Q2" i="18"/>
  <c r="R12" i="18"/>
  <c r="B8" i="4"/>
  <c r="P5" i="18"/>
  <c r="R33" i="18"/>
  <c r="B72" i="4"/>
  <c r="D74" i="4"/>
  <c r="R39" i="18"/>
  <c r="D41" i="5"/>
  <c r="R22" i="20"/>
  <c r="F41" i="5"/>
  <c r="T10" i="20"/>
  <c r="G54" i="5"/>
  <c r="U46" i="20"/>
  <c r="U48" i="20"/>
  <c r="G65" i="5"/>
  <c r="U56" i="20"/>
  <c r="G75" i="5"/>
  <c r="U62" i="20"/>
  <c r="U61" i="20"/>
  <c r="U65" i="24"/>
  <c r="G71" i="6"/>
  <c r="U64" i="24"/>
  <c r="F77" i="8"/>
  <c r="T68" i="26"/>
  <c r="Q34" i="20"/>
  <c r="E41" i="5"/>
  <c r="G41" i="5"/>
  <c r="U3" i="20"/>
  <c r="C65" i="5"/>
  <c r="Q56" i="20"/>
  <c r="E65" i="5"/>
  <c r="S56" i="20"/>
  <c r="U42" i="24"/>
  <c r="G48" i="6"/>
  <c r="U41" i="24"/>
  <c r="U2" i="25"/>
  <c r="G29" i="7"/>
  <c r="U4" i="25"/>
  <c r="G21" i="9"/>
  <c r="U13" i="27"/>
  <c r="U5" i="27"/>
  <c r="G9" i="9"/>
  <c r="U36" i="26"/>
  <c r="G43" i="8"/>
  <c r="U35" i="26"/>
  <c r="D77" i="8"/>
  <c r="R68" i="26"/>
  <c r="B77" i="8"/>
  <c r="P68" i="26"/>
  <c r="G9" i="8"/>
  <c r="E77" i="8"/>
  <c r="S68" i="26"/>
  <c r="G93" i="6"/>
  <c r="U85" i="24"/>
  <c r="F84" i="6"/>
  <c r="T76" i="24"/>
  <c r="E9" i="6"/>
  <c r="S2" i="24"/>
  <c r="G133" i="6"/>
  <c r="U125" i="24"/>
  <c r="C84" i="6"/>
  <c r="Q76" i="24"/>
  <c r="Q125" i="24"/>
  <c r="G123" i="6"/>
  <c r="U115" i="24"/>
  <c r="G113" i="6"/>
  <c r="U105" i="24"/>
  <c r="D84" i="6"/>
  <c r="R76" i="24"/>
  <c r="G103" i="6"/>
  <c r="U95" i="24"/>
  <c r="E84" i="6"/>
  <c r="S76" i="24"/>
  <c r="G85" i="6"/>
  <c r="G62" i="6"/>
  <c r="U55" i="24"/>
  <c r="G75" i="6"/>
  <c r="U68" i="24"/>
  <c r="G58" i="6"/>
  <c r="U51" i="24"/>
  <c r="G38" i="6"/>
  <c r="U31" i="24"/>
  <c r="U11" i="24"/>
  <c r="T2" i="24"/>
  <c r="R2" i="24"/>
  <c r="Q2" i="24"/>
  <c r="B9" i="6"/>
  <c r="S14" i="16"/>
  <c r="U34" i="20"/>
  <c r="G70" i="5"/>
  <c r="G42" i="5"/>
  <c r="U35" i="20"/>
  <c r="C70" i="5"/>
  <c r="B21" i="4"/>
  <c r="P2" i="18"/>
  <c r="E81" i="1"/>
  <c r="P120" i="15"/>
  <c r="P104" i="15"/>
  <c r="E70" i="5"/>
  <c r="S34" i="20"/>
  <c r="T34" i="20"/>
  <c r="F70" i="5"/>
  <c r="R34" i="20"/>
  <c r="D70" i="5"/>
  <c r="P38" i="18"/>
  <c r="B74" i="4"/>
  <c r="P39" i="18"/>
  <c r="Q13" i="18"/>
  <c r="C25" i="4"/>
  <c r="F81" i="1"/>
  <c r="Q120" i="15"/>
  <c r="Q104" i="15"/>
  <c r="U2" i="27"/>
  <c r="G33" i="9"/>
  <c r="U24" i="27"/>
  <c r="U2" i="26"/>
  <c r="G77" i="8"/>
  <c r="U68" i="26"/>
  <c r="F159" i="6"/>
  <c r="T150" i="24"/>
  <c r="D159" i="6"/>
  <c r="R150" i="24"/>
  <c r="C159" i="6"/>
  <c r="Q150" i="24"/>
  <c r="E159" i="6"/>
  <c r="S150" i="24"/>
  <c r="U77" i="24"/>
  <c r="G84" i="6"/>
  <c r="U76" i="24"/>
  <c r="U3" i="24"/>
  <c r="G9" i="6"/>
  <c r="P2" i="24"/>
  <c r="B159" i="6"/>
  <c r="P150" i="24"/>
  <c r="Q14" i="18"/>
  <c r="C33" i="4"/>
  <c r="Q18" i="18"/>
  <c r="P12" i="18"/>
  <c r="B23" i="4"/>
  <c r="G159" i="6"/>
  <c r="U150" i="24"/>
  <c r="U2" i="24"/>
  <c r="B25" i="4"/>
  <c r="P13" i="18"/>
  <c r="B33" i="4"/>
  <c r="P18" i="18"/>
  <c r="P14" i="18"/>
</calcChain>
</file>

<file path=xl/sharedStrings.xml><?xml version="1.0" encoding="utf-8"?>
<sst xmlns="http://schemas.openxmlformats.org/spreadsheetml/2006/main" count="4243" uniqueCount="3306">
  <si>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</si>
  <si>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</si>
  <si>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</si>
  <si>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</si>
  <si>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</si>
  <si>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</si>
  <si>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</si>
  <si>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</si>
  <si>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</si>
  <si>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</si>
  <si>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</si>
  <si>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</si>
  <si>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</si>
  <si>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</si>
  <si>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</si>
  <si>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</si>
  <si>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</si>
  <si>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</si>
  <si>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</si>
  <si>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</si>
  <si>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</si>
  <si>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</si>
  <si>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</si>
  <si>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</si>
  <si>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</si>
  <si>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</si>
  <si>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</si>
  <si>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</si>
  <si>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</si>
  <si>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</si>
  <si>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</si>
  <si>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</si>
  <si>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</si>
  <si>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</si>
  <si>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</si>
  <si>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</si>
  <si>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</si>
  <si>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</si>
  <si>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</si>
  <si>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</si>
  <si>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</si>
  <si>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</si>
  <si>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</si>
  <si>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</si>
  <si>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</si>
  <si>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</si>
  <si>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</si>
  <si>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</si>
  <si>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</si>
  <si>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</si>
  <si>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</si>
  <si>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</si>
  <si>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</si>
  <si>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</si>
  <si>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</si>
  <si>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</si>
  <si>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</si>
  <si>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</si>
  <si>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</si>
  <si>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</si>
  <si>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</si>
  <si>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</si>
  <si>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</si>
  <si>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</si>
  <si>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</si>
  <si>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</si>
  <si>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</si>
  <si>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</si>
  <si>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</si>
  <si>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</si>
  <si>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</si>
  <si>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</si>
  <si>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</si>
  <si>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</si>
  <si>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</si>
  <si>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</si>
  <si>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</si>
  <si>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</si>
  <si>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</si>
  <si>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</si>
  <si>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</si>
  <si>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</si>
  <si>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</si>
  <si>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</si>
  <si>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</si>
  <si>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</si>
  <si>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</si>
  <si>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</si>
  <si>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</si>
  <si>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</si>
  <si>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</si>
  <si>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</si>
  <si>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</si>
  <si>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</si>
  <si>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</si>
  <si>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</si>
  <si>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</si>
  <si>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</si>
  <si>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</si>
  <si>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</si>
  <si>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</si>
  <si>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</si>
  <si>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</si>
  <si>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</si>
  <si>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</si>
  <si>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</si>
  <si>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</si>
  <si>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</si>
  <si>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</si>
  <si>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</si>
  <si>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</si>
  <si>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</si>
  <si>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</si>
  <si>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</si>
  <si>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</si>
  <si>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</si>
  <si>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</si>
  <si>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</si>
  <si>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</si>
  <si>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</si>
  <si>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</si>
  <si>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</si>
  <si>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</si>
  <si>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</si>
  <si>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</si>
  <si>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</si>
  <si>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</si>
  <si>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</si>
  <si>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</si>
  <si>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</si>
  <si>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</si>
  <si>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</si>
  <si>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</si>
  <si>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</si>
  <si>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</si>
  <si>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</si>
  <si>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</si>
  <si>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</si>
  <si>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</si>
  <si>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</si>
  <si>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</si>
  <si>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</si>
  <si>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</si>
  <si>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</si>
  <si>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</si>
  <si>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</si>
  <si>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</si>
  <si>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</si>
  <si>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</si>
  <si>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</si>
  <si>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</si>
  <si>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</si>
  <si>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</si>
  <si>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</si>
  <si>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</si>
  <si>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</si>
  <si>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</si>
  <si>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</si>
  <si>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</si>
  <si>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</si>
  <si>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</si>
  <si>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</si>
  <si>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</si>
  <si>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</si>
  <si>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</si>
  <si>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</si>
  <si>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</si>
  <si>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</si>
  <si>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</si>
  <si>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</si>
  <si>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</si>
  <si>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</si>
  <si>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</si>
  <si>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</si>
  <si>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</si>
  <si>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</si>
  <si>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</si>
  <si>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</si>
  <si>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</si>
  <si>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</si>
  <si>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</si>
  <si>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</si>
  <si>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</si>
  <si>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</si>
  <si>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</si>
  <si>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</si>
  <si>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</si>
  <si>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</si>
  <si>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</si>
  <si>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</si>
  <si>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</si>
  <si>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</si>
  <si>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</si>
  <si>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</si>
  <si>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</si>
  <si>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</si>
  <si>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</si>
  <si>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</si>
  <si>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</si>
  <si>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</si>
  <si>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</si>
  <si>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</si>
  <si>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</si>
  <si>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</si>
  <si>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</si>
  <si>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</si>
  <si>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</si>
  <si>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</si>
  <si>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</si>
  <si>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</si>
  <si>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</si>
  <si>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</si>
  <si>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</si>
  <si>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</si>
  <si>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</si>
  <si>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</si>
  <si>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</si>
  <si>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</si>
  <si>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</si>
  <si>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</si>
  <si>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</si>
  <si>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</si>
  <si>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</si>
  <si>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</si>
  <si>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</si>
  <si>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</si>
  <si>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</si>
  <si>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</si>
  <si>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</si>
  <si>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</si>
  <si>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</si>
  <si>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</si>
  <si>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</si>
  <si>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</si>
  <si>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</si>
  <si>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</si>
  <si>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</si>
  <si>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</si>
  <si>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</si>
  <si>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</si>
  <si>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</si>
  <si>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</si>
  <si>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</si>
  <si>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</si>
  <si>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</si>
  <si>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</si>
  <si>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</si>
  <si>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</si>
  <si>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</si>
  <si>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</si>
  <si>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</si>
  <si>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</si>
  <si>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</si>
  <si>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</si>
  <si>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</si>
  <si>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</si>
  <si>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</si>
  <si>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</si>
  <si>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</si>
  <si>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</si>
  <si>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</si>
  <si>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</si>
  <si>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</si>
  <si>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</si>
  <si>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</si>
  <si>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</si>
  <si>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</si>
  <si>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</si>
  <si>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</si>
  <si>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</si>
  <si>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</si>
  <si>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</si>
  <si>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</si>
  <si>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</si>
  <si>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</si>
  <si>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</si>
  <si>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</si>
  <si>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</si>
  <si>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</si>
  <si>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</si>
  <si>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</si>
  <si>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</si>
  <si>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</si>
  <si>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</si>
  <si>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</si>
  <si>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</si>
  <si>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</si>
  <si>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</si>
  <si>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</si>
  <si>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</si>
  <si>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</si>
  <si>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</si>
  <si>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</si>
  <si>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</si>
  <si>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</si>
  <si>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</si>
  <si>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</si>
  <si>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</si>
  <si>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</si>
  <si>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</si>
  <si>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</si>
  <si>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</si>
  <si>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</si>
  <si>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</si>
  <si>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</si>
  <si>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</si>
  <si>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</si>
  <si>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</si>
  <si>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</si>
  <si>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</si>
  <si>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</si>
  <si>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</si>
  <si>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</si>
  <si>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</si>
  <si>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</si>
  <si>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</si>
  <si>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</si>
  <si>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</si>
  <si>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</si>
  <si>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</si>
  <si>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</si>
  <si>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</si>
  <si>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</si>
  <si>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</si>
  <si>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</si>
  <si>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</si>
  <si>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</si>
  <si>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</si>
  <si>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</si>
  <si>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</si>
  <si>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</si>
  <si>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</si>
  <si>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</si>
  <si>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</si>
  <si>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</si>
  <si>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</si>
  <si>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</si>
  <si>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</si>
  <si>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</si>
  <si>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</si>
  <si>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</si>
  <si>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</si>
  <si>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</si>
  <si>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</si>
  <si>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</si>
  <si>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</si>
  <si>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</si>
  <si>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</si>
  <si>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</si>
  <si>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</si>
  <si>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</si>
  <si>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</si>
  <si>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</si>
  <si>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</si>
  <si>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</si>
  <si>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</si>
  <si>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</si>
  <si>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</si>
  <si>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</si>
  <si>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</si>
  <si>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</si>
  <si>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</si>
  <si>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</si>
  <si>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</si>
  <si>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</si>
  <si>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</si>
  <si>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</si>
  <si>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</si>
  <si>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</si>
  <si>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</si>
  <si>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</si>
  <si>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</si>
  <si>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</si>
  <si>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</si>
  <si>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</si>
  <si>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</si>
  <si>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</si>
  <si>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</si>
  <si>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</si>
  <si>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</si>
  <si>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</si>
  <si>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</si>
  <si>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</si>
  <si>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</si>
  <si>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</si>
  <si>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</si>
  <si>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</si>
  <si>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</si>
  <si>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</si>
  <si>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</si>
  <si>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</si>
  <si>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</si>
  <si>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</si>
  <si>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</si>
  <si>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</si>
  <si>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</si>
  <si>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</si>
  <si>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</si>
  <si>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</si>
  <si>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</si>
  <si>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</si>
  <si>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</si>
  <si>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</si>
  <si>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</si>
  <si>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</si>
  <si>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</si>
  <si>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</si>
  <si>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</si>
  <si>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</si>
  <si>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</si>
  <si>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</si>
  <si>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</si>
  <si>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</si>
  <si>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</si>
  <si>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</si>
  <si>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</si>
  <si>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</si>
  <si>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</si>
  <si>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</si>
  <si>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</si>
  <si>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</si>
  <si>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</si>
  <si>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</si>
  <si>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</si>
  <si>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</si>
  <si>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</si>
  <si>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</si>
  <si>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</si>
  <si>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</si>
  <si>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</si>
  <si>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</si>
  <si>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</si>
  <si>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</si>
  <si>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</si>
  <si>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</si>
  <si>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</si>
  <si>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</si>
  <si>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</si>
  <si>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</si>
  <si>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</si>
  <si>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</si>
  <si>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</si>
  <si>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</si>
  <si>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</si>
  <si>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</si>
  <si>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</si>
  <si>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</si>
  <si>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</si>
  <si>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</si>
  <si>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</si>
  <si>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</si>
  <si>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</si>
  <si>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</si>
  <si>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</si>
  <si>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</si>
  <si>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</si>
  <si>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</si>
  <si>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</si>
  <si>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</si>
  <si>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</si>
  <si>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</si>
  <si>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</si>
  <si>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</si>
  <si>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</si>
  <si>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</si>
  <si>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</si>
  <si>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</si>
  <si>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</si>
  <si>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</si>
  <si>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</si>
  <si>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</si>
  <si>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</si>
  <si>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</si>
  <si>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</si>
  <si>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</si>
  <si>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</si>
  <si>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</si>
  <si>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</si>
  <si>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</si>
  <si>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</si>
  <si>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</si>
  <si>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</si>
  <si>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</si>
  <si>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</si>
  <si>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</si>
  <si>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</si>
  <si>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</si>
  <si>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</si>
  <si>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</si>
  <si>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</si>
  <si>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</si>
  <si>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</si>
  <si>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</si>
  <si>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</si>
  <si>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</si>
  <si>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</si>
  <si>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</si>
  <si>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</si>
  <si>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</si>
  <si>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</si>
  <si>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</si>
  <si>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</si>
  <si>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</si>
  <si>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</si>
  <si>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</si>
  <si>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</si>
  <si>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</si>
  <si>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</si>
  <si>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</si>
  <si>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</si>
  <si>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</si>
  <si>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</si>
  <si>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</si>
  <si>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</si>
  <si>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</si>
  <si>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</si>
  <si>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</si>
  <si>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</si>
  <si>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</si>
  <si>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</si>
  <si>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</si>
  <si>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</si>
  <si>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</si>
  <si>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</si>
  <si>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</si>
  <si>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</si>
  <si>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</si>
  <si>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</si>
  <si>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</si>
  <si>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</si>
  <si>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</si>
  <si>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</si>
  <si>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</si>
  <si>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</si>
  <si>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</si>
  <si>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</si>
  <si>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</si>
  <si>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</si>
  <si>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</si>
  <si>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</si>
  <si>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</si>
  <si>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</si>
  <si>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</si>
  <si>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</si>
  <si>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</si>
  <si>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</si>
  <si>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</si>
  <si>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</si>
  <si>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</si>
  <si>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</si>
  <si>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</si>
  <si>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</si>
  <si>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</si>
  <si>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</si>
  <si>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</si>
  <si>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</si>
  <si>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</si>
  <si>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</si>
  <si>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</si>
  <si>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</si>
  <si>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</si>
  <si>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</si>
  <si>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</si>
  <si>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</si>
  <si>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</si>
  <si>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</si>
  <si>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</si>
  <si>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</si>
  <si>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</si>
  <si>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</si>
  <si>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</si>
  <si>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</si>
  <si>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</si>
  <si>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</si>
  <si>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</si>
  <si>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</si>
  <si>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</si>
  <si>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</si>
  <si>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</si>
  <si>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</si>
  <si>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</si>
  <si>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</si>
  <si>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</si>
  <si>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</si>
  <si>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</si>
  <si>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</si>
  <si>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</si>
  <si>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</si>
  <si>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</si>
  <si>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</si>
  <si>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</si>
  <si>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</si>
  <si>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</si>
  <si>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</si>
  <si>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</si>
  <si>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</si>
  <si>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</si>
  <si>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</si>
  <si>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</si>
  <si>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</si>
  <si>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</si>
  <si>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</si>
  <si>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</si>
  <si>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</si>
  <si>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</si>
  <si>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</si>
  <si>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</si>
  <si>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</si>
  <si>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</si>
  <si>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</si>
  <si>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</si>
  <si>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</si>
  <si>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</si>
  <si>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</si>
  <si>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</si>
  <si>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</si>
  <si>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</si>
  <si>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</si>
  <si>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</si>
  <si>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</si>
  <si>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</si>
  <si>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</si>
  <si>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</si>
  <si>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</si>
  <si>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</si>
  <si>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</si>
  <si>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</si>
  <si>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</si>
  <si>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</si>
  <si>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</si>
  <si>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</si>
  <si>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</si>
  <si>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</si>
  <si>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</si>
  <si>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</si>
  <si>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</si>
  <si>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</si>
  <si>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</si>
  <si>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</si>
  <si>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</si>
  <si>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</si>
  <si>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</si>
  <si>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</si>
  <si>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</si>
  <si>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</si>
  <si>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</si>
  <si>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</si>
  <si>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</si>
  <si>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</si>
  <si>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</si>
  <si>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</si>
  <si>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</si>
  <si>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</si>
  <si>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</si>
  <si>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</si>
  <si>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</si>
  <si>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</si>
  <si>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</si>
  <si>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</si>
  <si>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</si>
  <si>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</si>
  <si>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</si>
  <si>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</si>
  <si>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</si>
  <si>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</si>
  <si>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</si>
  <si>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</si>
  <si>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</si>
  <si>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</si>
  <si>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</si>
  <si>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</si>
  <si>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</si>
  <si>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</si>
  <si>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</si>
  <si>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</si>
  <si>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</si>
  <si>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</si>
  <si>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</si>
  <si>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</si>
  <si>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</si>
  <si>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</si>
  <si>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</si>
  <si>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</si>
  <si>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</si>
  <si>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</si>
  <si>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</si>
  <si>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</si>
  <si>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</si>
  <si>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</si>
  <si>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</si>
  <si>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</si>
  <si>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</si>
  <si>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</si>
  <si>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</si>
  <si>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</si>
  <si>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</si>
  <si>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</si>
  <si>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</si>
  <si>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</si>
  <si>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</si>
  <si>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</si>
  <si>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</si>
  <si>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</si>
  <si>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</si>
  <si>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</si>
  <si>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</si>
  <si>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</si>
  <si>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</si>
  <si>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</si>
  <si>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</si>
  <si>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</si>
  <si>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</si>
  <si>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</si>
  <si>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</si>
  <si>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</si>
  <si>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</si>
  <si>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</si>
  <si>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</si>
  <si>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</si>
  <si>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</si>
  <si>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</si>
  <si>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</si>
  <si>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</si>
  <si>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</si>
  <si>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</si>
  <si>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</si>
  <si>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</si>
  <si>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</si>
  <si>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</si>
  <si>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</si>
  <si>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</si>
  <si>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</si>
  <si>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</si>
  <si>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</si>
  <si>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</si>
  <si>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</si>
  <si>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</si>
  <si>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</si>
  <si>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</si>
  <si>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</si>
  <si>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</si>
  <si>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</si>
  <si>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</si>
  <si>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</si>
  <si>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</si>
  <si>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</si>
  <si>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</si>
  <si>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</si>
  <si>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</si>
  <si>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</si>
  <si>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</si>
  <si>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</si>
  <si>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</si>
  <si>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</si>
  <si>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</si>
  <si>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</si>
  <si>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</si>
  <si>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</si>
  <si>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</si>
  <si>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</si>
  <si>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</si>
  <si>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</si>
  <si>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</si>
  <si>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</si>
  <si>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</si>
  <si>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</si>
  <si>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</si>
  <si>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</si>
  <si>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</si>
  <si>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</si>
  <si>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</si>
  <si>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</si>
  <si>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</si>
  <si>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</si>
  <si>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</si>
  <si>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</si>
  <si>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</si>
  <si>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</si>
  <si>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</si>
  <si>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</si>
  <si>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</si>
  <si>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</si>
  <si>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</si>
  <si>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</si>
  <si>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</si>
  <si>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</si>
  <si>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</si>
  <si>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</si>
  <si>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</si>
  <si>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</si>
  <si>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</si>
  <si>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</si>
  <si>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</si>
  <si>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</si>
  <si>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</si>
  <si>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</si>
  <si>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</si>
  <si>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</si>
  <si>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</si>
  <si>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</si>
  <si>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</si>
  <si>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</si>
  <si>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</si>
  <si>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</si>
  <si>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</si>
  <si>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</si>
  <si>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</si>
  <si>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</si>
  <si>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</si>
  <si>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</si>
  <si>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</si>
  <si>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</si>
  <si>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</si>
  <si>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</si>
  <si>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</si>
  <si>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</si>
  <si>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</si>
  <si>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</si>
  <si>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</si>
  <si>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</si>
  <si>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</si>
  <si>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</si>
  <si>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</si>
  <si>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</si>
  <si>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</si>
  <si>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</si>
  <si>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</si>
  <si>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</si>
  <si>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</si>
  <si>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</si>
  <si>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</si>
  <si>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</si>
  <si>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</si>
  <si>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</si>
  <si>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</si>
  <si>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</si>
  <si>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</si>
  <si>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</si>
  <si>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</si>
  <si>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</si>
  <si>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</si>
  <si>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</si>
  <si>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</si>
  <si>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</si>
  <si>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</si>
  <si>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</si>
  <si>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</si>
  <si>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</si>
  <si>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</si>
  <si>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</si>
  <si>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</si>
  <si>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</si>
  <si>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</si>
  <si>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</si>
  <si>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</si>
  <si>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</si>
  <si>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</si>
  <si>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</si>
  <si>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</si>
  <si>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</si>
  <si>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</si>
  <si>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</si>
  <si>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</si>
  <si>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</si>
  <si>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</si>
  <si>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</si>
  <si>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</si>
  <si>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</si>
  <si>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</si>
  <si>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</si>
  <si>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</si>
  <si>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</si>
  <si>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</si>
  <si>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</si>
  <si>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</si>
  <si>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</si>
  <si>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</si>
  <si>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</si>
  <si>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</si>
  <si>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</si>
  <si>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</si>
  <si>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</si>
  <si>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</si>
  <si>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</si>
  <si>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</si>
  <si>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</si>
  <si>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</si>
  <si>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</si>
  <si>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</si>
  <si>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</si>
  <si>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</si>
  <si>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</si>
  <si>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</si>
  <si>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</si>
  <si>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</si>
  <si>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</si>
  <si>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</si>
  <si>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</si>
  <si>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</si>
  <si>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</si>
  <si>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</si>
  <si>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</si>
  <si>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</si>
  <si>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</si>
  <si>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</si>
  <si>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</si>
  <si>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</si>
  <si>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</si>
  <si>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</si>
  <si>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</si>
  <si>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</si>
  <si>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</si>
  <si>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</si>
  <si>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</si>
  <si>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</si>
  <si>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</si>
  <si>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</si>
  <si>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</si>
  <si>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</si>
  <si>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</si>
  <si>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</si>
  <si>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</si>
  <si>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</si>
  <si>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</si>
  <si>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</si>
  <si>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</si>
  <si>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</si>
  <si>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</si>
  <si>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</si>
  <si>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</si>
  <si>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</si>
  <si>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</si>
  <si>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</si>
  <si>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</si>
  <si>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</si>
  <si>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</si>
  <si>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</si>
  <si>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</si>
  <si>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</si>
  <si>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</si>
  <si>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</si>
  <si>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</si>
  <si>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</si>
  <si>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</si>
  <si>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</si>
  <si>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</si>
  <si>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</si>
  <si>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</si>
  <si>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</si>
  <si>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</si>
  <si>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</si>
  <si>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</si>
  <si>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</si>
  <si>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</si>
  <si>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</si>
  <si>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</si>
  <si>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</si>
  <si>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</si>
  <si>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</si>
  <si>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</si>
  <si>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</si>
  <si>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</si>
  <si>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</si>
  <si>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</si>
  <si>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</si>
  <si>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</si>
  <si>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</si>
  <si>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</si>
  <si>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</si>
  <si>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</si>
  <si>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</si>
  <si>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</si>
  <si>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</si>
  <si>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</si>
  <si>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</si>
  <si>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</si>
  <si>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</si>
  <si>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</si>
  <si>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</si>
  <si>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</si>
  <si>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</si>
  <si>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</si>
  <si>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</si>
  <si>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</si>
  <si>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</si>
  <si>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</si>
  <si>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</si>
  <si>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</si>
  <si>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</si>
  <si>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</si>
  <si>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</si>
  <si>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</si>
  <si>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</si>
  <si>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</si>
  <si>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</si>
  <si>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</si>
  <si>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</si>
  <si>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</si>
  <si>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</si>
  <si>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</si>
  <si>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</si>
  <si>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</si>
  <si>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</si>
  <si>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</si>
  <si>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</si>
  <si>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</si>
  <si>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</si>
  <si>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</si>
  <si>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</si>
  <si>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</si>
  <si>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</si>
  <si>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</si>
  <si>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</si>
  <si>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</si>
  <si>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</si>
  <si>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</si>
  <si>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</si>
  <si>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</si>
  <si>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</si>
  <si>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</si>
  <si>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</si>
  <si>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</si>
  <si>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</si>
  <si>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</si>
  <si>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</si>
  <si>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</si>
  <si>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</si>
  <si>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</si>
  <si>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</si>
  <si>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</si>
  <si>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</si>
  <si>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</si>
  <si>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</si>
  <si>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</si>
  <si>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</si>
  <si>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</si>
  <si>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</si>
  <si>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</si>
  <si>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</si>
  <si>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</si>
  <si>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</si>
  <si>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</si>
  <si>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</si>
  <si>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</si>
  <si>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</si>
  <si>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</si>
  <si>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</si>
  <si>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</si>
  <si>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</si>
  <si>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</si>
  <si>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</si>
  <si>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</si>
  <si>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</si>
  <si>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</si>
  <si>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</si>
  <si>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</si>
  <si>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</si>
  <si>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</si>
  <si>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</si>
  <si>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</si>
  <si>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</si>
  <si>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</si>
  <si>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</si>
  <si>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</si>
  <si>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</si>
  <si>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</si>
  <si>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</si>
  <si>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</si>
  <si>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</si>
  <si>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</si>
  <si>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</si>
  <si>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</si>
  <si>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</si>
  <si>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</si>
  <si>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</si>
  <si>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</si>
  <si>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</si>
  <si>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</si>
  <si>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</si>
  <si>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</si>
  <si>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</si>
  <si>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</si>
  <si>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</si>
  <si>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</si>
  <si>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</si>
  <si>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</si>
  <si>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</si>
  <si>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</si>
  <si>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</si>
  <si>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</si>
  <si>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</si>
  <si>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</si>
  <si>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</si>
  <si>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</si>
  <si>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</si>
  <si>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</si>
  <si>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</si>
  <si>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</si>
  <si>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</si>
  <si>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</si>
  <si>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</si>
  <si>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</si>
  <si>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</si>
  <si>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</si>
  <si>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</si>
  <si>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</si>
  <si>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</si>
  <si>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</si>
  <si>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</si>
  <si>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</si>
  <si>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</si>
  <si>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</si>
  <si>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</si>
  <si>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</si>
  <si>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</si>
  <si>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</si>
  <si>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</si>
  <si>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</si>
  <si>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</si>
  <si>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</si>
  <si>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</si>
  <si>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</si>
  <si>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</si>
  <si>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</si>
  <si>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</si>
  <si>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</si>
  <si>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</si>
  <si>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</si>
  <si>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</si>
  <si>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</si>
  <si>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</si>
  <si>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</si>
  <si>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</si>
  <si>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</si>
  <si>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</si>
  <si>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</si>
  <si>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</si>
  <si>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</si>
  <si>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</si>
  <si>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</si>
  <si>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</si>
  <si>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</si>
  <si>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</si>
  <si>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</si>
  <si>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</si>
  <si>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</si>
  <si>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</si>
  <si>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</si>
  <si>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</si>
  <si>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</si>
  <si>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</si>
  <si>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</si>
  <si>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</si>
  <si>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</si>
  <si>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</si>
  <si>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</si>
  <si>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</si>
  <si>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</si>
  <si>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</si>
  <si>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</si>
  <si>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</si>
  <si>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</si>
  <si>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</si>
  <si>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</si>
  <si>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</si>
  <si>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</si>
  <si>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</si>
  <si>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</si>
  <si>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</si>
  <si>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</si>
  <si>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</si>
  <si>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</si>
  <si>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</si>
  <si>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</si>
  <si>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</si>
  <si>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</si>
  <si>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</si>
  <si>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</si>
  <si>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</si>
  <si>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</si>
  <si>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</si>
  <si>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</si>
  <si>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</si>
  <si>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</si>
  <si>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</si>
  <si>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</si>
  <si>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</si>
  <si>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</si>
  <si>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</si>
  <si>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</si>
  <si>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</si>
  <si>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</si>
  <si>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</si>
  <si>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</si>
  <si>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</si>
  <si>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</si>
  <si>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</si>
  <si>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</si>
  <si>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</si>
  <si>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</si>
  <si>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</si>
  <si>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</si>
  <si>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</si>
  <si>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</si>
  <si>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</si>
  <si>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</si>
  <si>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</si>
  <si>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</si>
  <si>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</si>
  <si>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</si>
  <si>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</si>
  <si>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</si>
  <si>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</si>
  <si>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</si>
  <si>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</si>
  <si>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</si>
  <si>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</si>
  <si>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</si>
  <si>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</si>
  <si>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</si>
  <si>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</si>
  <si>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</si>
  <si>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</si>
  <si>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</si>
  <si>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</si>
  <si>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</si>
  <si>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</si>
  <si>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</si>
  <si>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</si>
  <si>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</si>
  <si>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</si>
  <si>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</si>
  <si>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</si>
  <si>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</si>
  <si>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</si>
  <si>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</si>
  <si>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</si>
  <si>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</si>
  <si>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</si>
  <si>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</si>
  <si>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</si>
  <si>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</si>
  <si>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</si>
  <si>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</si>
  <si>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</si>
  <si>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</si>
  <si>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</si>
  <si>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</si>
  <si>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</si>
  <si>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</si>
  <si>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</si>
  <si>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</si>
  <si>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</si>
  <si>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</si>
  <si>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</si>
  <si>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</si>
  <si>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</si>
  <si>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</si>
  <si>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</si>
  <si>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</si>
  <si>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</si>
  <si>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</si>
  <si>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</si>
  <si>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</si>
  <si>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</si>
  <si>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</si>
  <si>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</si>
  <si>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</si>
  <si>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</si>
  <si>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</si>
  <si>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</si>
  <si>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</si>
  <si>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</si>
  <si>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</si>
  <si>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</si>
  <si>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</si>
  <si>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</si>
  <si>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</si>
  <si>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</si>
  <si>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</si>
  <si>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</si>
  <si>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</si>
  <si>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</si>
  <si>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</si>
  <si>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</si>
  <si>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</si>
  <si>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</si>
  <si>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</si>
  <si>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</si>
  <si>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</si>
  <si>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</si>
  <si>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</si>
  <si>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</si>
  <si>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</si>
  <si>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</si>
  <si>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</si>
  <si>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</si>
  <si>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</si>
  <si>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</si>
  <si>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</si>
  <si>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</si>
  <si>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</si>
  <si>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</si>
  <si>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</si>
  <si>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</si>
  <si>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</si>
  <si>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</si>
  <si>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</si>
  <si>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</si>
  <si>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</si>
  <si>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</si>
  <si>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</si>
  <si>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</si>
  <si>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</si>
  <si>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</si>
  <si>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</si>
  <si>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</si>
  <si>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</si>
  <si>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</si>
  <si>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</si>
  <si>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</si>
  <si>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</si>
  <si>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</si>
  <si>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</si>
  <si>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</si>
  <si>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</si>
  <si>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</si>
  <si>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</si>
  <si>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</si>
  <si>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</si>
  <si>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</si>
  <si>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</si>
  <si>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</si>
  <si>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</si>
  <si>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</si>
  <si>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</si>
  <si>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</si>
  <si>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</si>
  <si>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</si>
  <si>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</si>
  <si>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</si>
  <si>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</si>
  <si>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</si>
  <si>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</si>
  <si>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</si>
  <si>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</si>
  <si>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</si>
  <si>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</si>
  <si>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</si>
  <si>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</si>
  <si>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</si>
  <si>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</si>
  <si>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</si>
  <si>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</si>
  <si>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</si>
  <si>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</si>
  <si>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</si>
  <si>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</si>
  <si>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</si>
  <si>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</si>
  <si>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</si>
  <si>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</si>
  <si>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</si>
  <si>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</si>
  <si>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</si>
  <si>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</si>
  <si>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</si>
  <si>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</si>
  <si>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</si>
  <si>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</si>
  <si>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</si>
  <si>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</si>
  <si>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</si>
  <si>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</si>
  <si>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</si>
  <si>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</si>
  <si>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</si>
  <si>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</si>
  <si>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</si>
  <si>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</si>
  <si>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</si>
  <si>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</si>
  <si>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</si>
  <si>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</si>
  <si>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</si>
  <si>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</si>
  <si>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</si>
  <si>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</si>
  <si>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</si>
  <si>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</si>
  <si>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</si>
  <si>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</si>
  <si>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</si>
  <si>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</si>
  <si>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</si>
  <si>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</si>
  <si>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</si>
  <si>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</si>
  <si>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</si>
  <si>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</si>
  <si>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</si>
  <si>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</si>
  <si>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</si>
  <si>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</si>
  <si>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</si>
  <si>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</si>
  <si>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</si>
  <si>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</si>
  <si>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</si>
  <si>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</si>
  <si>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</si>
  <si>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</si>
  <si>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</si>
  <si>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</si>
  <si>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</si>
  <si>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</si>
  <si>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</si>
  <si>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</si>
  <si>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</si>
  <si>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</si>
  <si>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</si>
  <si>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</si>
  <si>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</si>
  <si>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</si>
  <si>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</si>
  <si>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</si>
  <si>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</si>
  <si>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</si>
  <si>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</si>
  <si>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</si>
  <si>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</si>
  <si>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</si>
  <si>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</si>
  <si>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</si>
  <si>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</si>
  <si>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</si>
  <si>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</si>
  <si>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</si>
  <si>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</si>
  <si>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</si>
  <si>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</si>
  <si>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</si>
  <si>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</si>
  <si>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</si>
  <si>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</si>
  <si>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</si>
  <si>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</si>
  <si>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</si>
  <si>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</si>
  <si>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</si>
  <si>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</si>
  <si>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</si>
  <si>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</si>
  <si>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</si>
  <si>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</si>
  <si>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</si>
  <si>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</si>
  <si>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</si>
  <si>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</si>
  <si>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</si>
  <si>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</si>
  <si>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</si>
  <si>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</si>
  <si>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</si>
  <si>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</si>
  <si>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</si>
  <si>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</si>
  <si>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</si>
  <si>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</si>
  <si>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</si>
  <si>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</si>
  <si>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</si>
  <si>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</si>
  <si>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</si>
  <si>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</si>
  <si>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</si>
  <si>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</si>
  <si>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</si>
  <si>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</si>
  <si>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</si>
  <si>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</si>
  <si>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</si>
  <si>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</si>
  <si>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</si>
  <si>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</si>
  <si>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</si>
  <si>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</si>
  <si>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</si>
  <si>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</si>
  <si>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</si>
  <si>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</si>
  <si>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</si>
  <si>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</si>
  <si>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</si>
  <si>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</si>
  <si>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</si>
  <si>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</si>
  <si>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</si>
  <si>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</si>
  <si>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</si>
  <si>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</si>
  <si>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</si>
  <si>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</si>
  <si>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</si>
  <si>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</si>
  <si>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</si>
  <si>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</si>
  <si>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</si>
  <si>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</si>
  <si>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</si>
  <si>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</si>
  <si>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</si>
  <si>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</si>
  <si>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</si>
  <si>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</si>
  <si>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</si>
  <si>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</si>
  <si>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</si>
  <si>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</si>
  <si>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</si>
  <si>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</si>
  <si>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</si>
  <si>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</si>
  <si>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</si>
  <si>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</si>
  <si>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</si>
  <si>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</si>
  <si>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</si>
  <si>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</si>
  <si>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</si>
  <si>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</si>
  <si>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</si>
  <si>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</si>
  <si>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</si>
  <si>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</si>
  <si>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</si>
  <si>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</si>
  <si>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</si>
  <si>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</si>
  <si>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</si>
  <si>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</si>
  <si>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</si>
  <si>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</si>
  <si>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</si>
  <si>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</si>
  <si>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</si>
  <si>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</si>
  <si>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</si>
  <si>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</si>
  <si>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</si>
  <si>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</si>
  <si>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</si>
  <si>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</si>
  <si>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</si>
  <si>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</si>
  <si>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</si>
  <si>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</si>
  <si>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</si>
  <si>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</si>
  <si>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</si>
  <si>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</si>
  <si>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</si>
  <si>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</si>
  <si>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</si>
  <si>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</si>
  <si>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</si>
  <si>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</si>
  <si>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</si>
  <si>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</si>
  <si>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</si>
  <si>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</si>
  <si>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</si>
  <si>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</si>
  <si>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</si>
  <si>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</si>
  <si>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</si>
  <si>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</si>
  <si>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</si>
  <si>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</si>
  <si>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</si>
  <si>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</si>
  <si>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</si>
  <si>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</si>
  <si>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</si>
  <si>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</si>
  <si>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</si>
  <si>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</si>
  <si>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</si>
  <si>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</si>
  <si>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</si>
  <si>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</si>
  <si>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</si>
  <si>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</si>
  <si>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</si>
  <si>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</si>
  <si>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</si>
  <si>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</si>
  <si>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</si>
  <si>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</si>
  <si>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</si>
  <si>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</si>
  <si>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</si>
  <si>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</si>
  <si>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</si>
  <si>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</si>
  <si>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</si>
  <si>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</si>
  <si>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</si>
  <si>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</si>
  <si>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</si>
  <si>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</si>
  <si>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</si>
  <si>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</si>
  <si>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</si>
  <si>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</si>
  <si>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</si>
  <si>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</si>
  <si>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</si>
  <si>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</si>
  <si>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</si>
  <si>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</si>
  <si>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</si>
  <si>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</si>
  <si>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</si>
  <si>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</si>
  <si>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</si>
  <si>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</si>
  <si>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</si>
  <si>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</si>
  <si>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</si>
  <si>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</si>
  <si>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</si>
  <si>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</si>
  <si>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</si>
  <si>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</si>
  <si>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</si>
  <si>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</si>
  <si>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</si>
  <si>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</si>
  <si>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</si>
  <si>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</si>
  <si>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</si>
  <si>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</si>
  <si>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</si>
  <si>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</si>
  <si>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</si>
  <si>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</si>
  <si>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</si>
  <si>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</si>
  <si>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</si>
  <si>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</si>
  <si>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</si>
  <si>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</si>
  <si>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</si>
  <si>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</si>
  <si>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</si>
  <si>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</si>
  <si>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</si>
  <si>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</si>
  <si>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</si>
  <si>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</si>
  <si>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</si>
  <si>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</si>
  <si>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</si>
  <si>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</si>
  <si>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</si>
  <si>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</si>
  <si>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</si>
  <si>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</si>
  <si>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</si>
  <si>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</si>
  <si>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</si>
  <si>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</si>
  <si>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</si>
  <si>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</si>
  <si>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</si>
  <si>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</si>
  <si>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</si>
  <si>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</si>
  <si>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</si>
  <si>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</si>
  <si>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</si>
  <si>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</si>
  <si>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</si>
  <si>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</si>
  <si>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</si>
  <si>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</si>
  <si>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</si>
  <si>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</si>
  <si>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</si>
  <si>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</si>
  <si>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</si>
  <si>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</si>
  <si>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</si>
  <si>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</si>
  <si>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</si>
  <si>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</si>
  <si>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</si>
  <si>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</si>
  <si>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</si>
  <si>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</si>
  <si>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</si>
  <si>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</si>
  <si>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</si>
  <si>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</si>
  <si>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</si>
  <si>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</si>
  <si>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</si>
  <si>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</si>
  <si>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</si>
  <si>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</si>
  <si>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</si>
  <si>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</si>
  <si>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</si>
  <si>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</si>
  <si>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</si>
  <si>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</si>
  <si>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</si>
  <si>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</si>
  <si>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</si>
  <si>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</si>
  <si>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</si>
  <si>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</si>
  <si>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</si>
  <si>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</si>
  <si>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</si>
  <si>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</si>
  <si>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</si>
  <si>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</si>
  <si>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</si>
  <si>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</si>
  <si>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</si>
  <si>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</si>
  <si>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</si>
  <si>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</si>
  <si>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</si>
  <si>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</si>
  <si>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</si>
  <si>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</si>
  <si>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</si>
  <si>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</si>
  <si>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</si>
  <si>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</si>
  <si>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</si>
  <si>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</si>
  <si>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</si>
  <si>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</si>
  <si>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</si>
  <si>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</si>
  <si>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</si>
  <si>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</si>
  <si>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</si>
  <si>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</si>
  <si>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</si>
  <si>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</si>
  <si>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</si>
  <si>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</si>
  <si>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</si>
  <si>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</si>
  <si>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</si>
  <si>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</si>
  <si>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</si>
  <si>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</si>
  <si>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</si>
  <si>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</si>
  <si>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</si>
  <si>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</si>
  <si>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</si>
  <si>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</si>
  <si>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</si>
  <si>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</si>
  <si>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</si>
  <si>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</si>
  <si>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</si>
  <si>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</si>
  <si>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</si>
  <si>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</si>
  <si>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</si>
  <si>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</si>
  <si>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</si>
  <si>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</si>
  <si>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</si>
  <si>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</si>
  <si>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</si>
  <si>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</si>
  <si>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</si>
  <si>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</si>
  <si>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</si>
  <si>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</si>
  <si>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</si>
  <si>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</si>
  <si>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</si>
  <si>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</si>
  <si>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</si>
  <si>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</si>
  <si>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</si>
  <si>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</si>
  <si>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</si>
  <si>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</si>
  <si>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</si>
  <si>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</si>
  <si>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</si>
  <si>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</si>
  <si>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</si>
  <si>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</si>
  <si>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</si>
  <si>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</si>
  <si>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</si>
  <si>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</si>
  <si>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</si>
  <si>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</si>
  <si>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</si>
  <si>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</si>
  <si>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</si>
  <si>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</si>
  <si>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</si>
  <si>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</si>
  <si>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</si>
  <si>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</si>
  <si>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</si>
  <si>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</si>
  <si>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</si>
  <si>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</si>
  <si>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</si>
  <si>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</si>
  <si>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</si>
  <si>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</si>
  <si>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</si>
  <si>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</si>
  <si>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</si>
  <si>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</si>
  <si>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</si>
  <si>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</si>
  <si>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</si>
  <si>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</si>
  <si>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</si>
  <si>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</si>
  <si>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</si>
  <si>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</si>
  <si>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</si>
  <si>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</si>
  <si>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</si>
  <si>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</si>
  <si>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</si>
  <si>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</si>
  <si>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</si>
  <si>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</si>
  <si>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</si>
  <si>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</si>
  <si>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</si>
  <si>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</si>
  <si>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</si>
  <si>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</si>
  <si>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</si>
  <si>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</si>
  <si>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</si>
  <si>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</si>
  <si>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</si>
  <si>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</si>
  <si>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</si>
  <si>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</si>
  <si>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</si>
  <si>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</si>
  <si>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</si>
  <si>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</si>
  <si>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</si>
  <si>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</si>
  <si>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</si>
  <si>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</si>
  <si>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</si>
  <si>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</si>
  <si>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</si>
  <si>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</si>
  <si>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</si>
  <si>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</si>
  <si>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</si>
  <si>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</si>
  <si>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</si>
  <si>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</si>
  <si>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</si>
  <si>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</si>
  <si>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</si>
  <si>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</si>
  <si>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</si>
  <si>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</si>
  <si>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</si>
  <si>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</si>
  <si>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</si>
  <si>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</si>
  <si>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</si>
  <si>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</si>
  <si>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</si>
  <si>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</si>
  <si>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</si>
  <si>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</si>
  <si>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</si>
  <si>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</si>
  <si>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</si>
  <si>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</si>
  <si>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</si>
  <si>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</si>
  <si>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</si>
  <si>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</si>
  <si>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</si>
  <si>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</si>
  <si>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</si>
  <si>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</si>
  <si>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</si>
  <si>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</si>
  <si>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</si>
  <si>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</si>
  <si>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</si>
  <si>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</si>
  <si>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</si>
  <si>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</si>
  <si>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</si>
  <si>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</si>
  <si>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</si>
  <si>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</si>
  <si>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</si>
  <si>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</si>
  <si>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</si>
  <si>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</si>
  <si>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</si>
  <si>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</si>
  <si>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</si>
  <si>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</si>
  <si>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</si>
  <si>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</si>
  <si>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</si>
  <si>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</si>
  <si>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</si>
  <si>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</si>
  <si>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</si>
  <si>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</si>
  <si>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</si>
  <si>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</si>
  <si>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</si>
  <si>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</si>
  <si>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</si>
  <si>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</si>
  <si>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</si>
  <si>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</si>
  <si>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</si>
  <si>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</si>
  <si>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</si>
  <si>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</si>
  <si>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</si>
  <si>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</si>
  <si>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</si>
  <si>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</si>
  <si>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</si>
  <si>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</si>
  <si>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</si>
  <si>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</si>
  <si>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</si>
  <si>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</si>
  <si>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</si>
  <si>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</si>
  <si>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</si>
  <si>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</si>
  <si>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</si>
  <si>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</si>
  <si>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</si>
  <si>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</si>
  <si>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</si>
  <si>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</si>
  <si>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</si>
  <si>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</si>
  <si>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</si>
  <si>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</si>
  <si>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</si>
  <si>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</si>
  <si>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</si>
  <si>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</si>
  <si>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</si>
  <si>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</si>
  <si>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</si>
  <si>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</si>
  <si>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</si>
  <si>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</si>
  <si>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</si>
  <si>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</si>
  <si>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</si>
  <si>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</si>
  <si>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</si>
  <si>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</si>
  <si>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</si>
  <si>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</si>
  <si>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</si>
  <si>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</si>
  <si>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</si>
  <si>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</si>
  <si>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</si>
  <si>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</si>
  <si>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</si>
  <si>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</si>
  <si>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</si>
  <si>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</si>
  <si>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</si>
  <si>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</si>
  <si>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</si>
  <si>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</si>
  <si>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</si>
  <si>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</si>
  <si>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</si>
  <si>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</si>
  <si>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</si>
  <si>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</si>
  <si>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</si>
  <si>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</si>
  <si>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</si>
  <si>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</si>
  <si>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</si>
  <si>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</si>
  <si>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</si>
  <si>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</si>
  <si>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</si>
  <si>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</si>
  <si>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</si>
  <si>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</si>
  <si>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</si>
  <si>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</si>
  <si>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</si>
  <si>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</si>
  <si>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</si>
  <si>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</si>
  <si>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</si>
  <si>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</si>
  <si>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</si>
  <si>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</si>
  <si>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</si>
  <si>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</si>
  <si>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</si>
  <si>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</si>
  <si>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</si>
  <si>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</si>
  <si>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</si>
  <si>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</si>
  <si>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</si>
  <si>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</si>
  <si>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</si>
  <si>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</si>
  <si>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</si>
  <si>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</si>
  <si>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</si>
  <si>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</si>
  <si>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</si>
  <si>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</si>
  <si>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</si>
  <si>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</si>
  <si>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</si>
  <si>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</si>
  <si>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</si>
  <si>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</si>
  <si>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</si>
  <si>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</si>
  <si>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</si>
  <si>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</si>
  <si>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</si>
  <si>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</si>
  <si>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</si>
  <si>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</si>
  <si>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</si>
  <si>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</si>
  <si>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</si>
  <si>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</si>
  <si>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</si>
  <si>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</si>
  <si>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</si>
  <si>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</si>
  <si>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</si>
  <si>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</si>
  <si>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</si>
  <si>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</si>
  <si>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</si>
  <si>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</si>
  <si>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</si>
  <si>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</si>
  <si>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</si>
  <si>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</si>
  <si>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</si>
  <si>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</si>
  <si>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</si>
  <si>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</si>
  <si>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</si>
  <si>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</si>
  <si>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</si>
  <si>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</si>
  <si>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</si>
  <si>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</si>
  <si>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</si>
  <si>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</si>
  <si>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</si>
  <si>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</si>
  <si>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</si>
  <si>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</si>
  <si>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</si>
  <si>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</si>
  <si>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</si>
  <si>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</si>
  <si>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</si>
  <si>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</si>
  <si>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</si>
  <si>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</si>
  <si>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</si>
  <si>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</si>
  <si>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</si>
  <si>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</si>
  <si>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</si>
  <si>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</si>
  <si>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</si>
  <si>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</si>
  <si>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</si>
  <si>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</si>
  <si>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</si>
  <si>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</si>
  <si>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</si>
  <si>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</si>
  <si>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</si>
  <si>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</si>
  <si>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</si>
  <si>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</si>
  <si>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</si>
  <si>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</si>
  <si>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</si>
  <si>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</si>
  <si>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</si>
  <si>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</si>
  <si>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</si>
  <si>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</si>
  <si>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</si>
  <si>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</si>
  <si>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</si>
  <si>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</si>
  <si>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</si>
  <si>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</si>
  <si>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</si>
  <si>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</si>
  <si>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</si>
  <si>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</si>
  <si>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</si>
  <si>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</si>
  <si>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</si>
  <si>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</si>
  <si>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</si>
  <si>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</si>
  <si>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</si>
  <si>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</si>
  <si>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</si>
  <si>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</si>
  <si>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</si>
  <si>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</si>
  <si>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</si>
  <si>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</si>
  <si>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</si>
  <si>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</si>
  <si>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</si>
  <si>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</si>
  <si>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</si>
  <si>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</si>
  <si>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</si>
  <si>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</si>
  <si>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</si>
  <si>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</si>
  <si>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</si>
  <si>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</si>
  <si>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</si>
  <si>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</si>
  <si>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</si>
  <si>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</si>
  <si>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</si>
  <si>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</si>
  <si>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</si>
  <si>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</si>
  <si>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</si>
  <si>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</si>
  <si>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</si>
  <si>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</si>
  <si>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</si>
  <si>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</si>
  <si>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</si>
  <si>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</si>
  <si>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</si>
  <si>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</si>
  <si>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</si>
  <si>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</si>
  <si>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</si>
  <si>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</si>
  <si>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</si>
  <si>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</si>
  <si>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</si>
  <si>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</si>
  <si>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</si>
  <si>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</si>
  <si>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</si>
  <si>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</si>
  <si>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</si>
  <si>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</si>
  <si>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</si>
  <si>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</si>
  <si>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</si>
  <si>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</si>
  <si>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</si>
  <si>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</si>
  <si>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</si>
  <si>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</si>
  <si>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</si>
  <si>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</si>
  <si>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</si>
  <si>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</si>
  <si>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</si>
  <si>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</si>
  <si>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</si>
  <si>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</si>
  <si>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</si>
  <si>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</si>
  <si>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</si>
  <si>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</si>
  <si>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</si>
  <si>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</si>
  <si>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</si>
  <si>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</si>
  <si>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</si>
  <si>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</si>
  <si>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</si>
  <si>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</si>
  <si>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</si>
  <si>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</si>
  <si>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</si>
  <si>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</si>
  <si>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</si>
  <si>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</si>
  <si>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</si>
  <si>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</si>
  <si>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</si>
  <si>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</si>
  <si>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</si>
  <si>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</si>
  <si>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</si>
  <si>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</si>
  <si>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</si>
  <si>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</si>
  <si>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</si>
  <si>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</si>
  <si>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</si>
  <si>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</si>
  <si>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</si>
  <si>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</si>
  <si>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</si>
  <si>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</si>
  <si>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</si>
  <si>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</si>
  <si>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</si>
  <si>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</si>
  <si>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</si>
  <si>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</si>
  <si>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</si>
  <si>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</si>
  <si>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</si>
  <si>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</si>
  <si>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</si>
  <si>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</si>
  <si>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</si>
  <si>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</si>
  <si>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</si>
  <si>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</si>
  <si>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</si>
  <si>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</si>
  <si>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</si>
  <si>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</si>
  <si>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</si>
  <si>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</si>
  <si>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</si>
  <si>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</si>
  <si>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</si>
  <si>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</si>
  <si>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</si>
  <si>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</si>
  <si>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</si>
  <si>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</si>
  <si>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</si>
  <si>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</si>
  <si>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</si>
  <si>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</si>
  <si>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</si>
  <si>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</si>
  <si>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</si>
  <si>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</si>
  <si>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</si>
  <si>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</si>
  <si>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</si>
  <si>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</si>
  <si>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</si>
  <si>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</si>
  <si>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</si>
  <si>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</si>
  <si>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</si>
  <si>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</si>
  <si>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</si>
  <si>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</si>
  <si>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</si>
  <si>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</si>
  <si>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</si>
  <si>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</si>
  <si>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</si>
  <si>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</si>
  <si>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</si>
  <si>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</si>
  <si>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</si>
  <si>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</si>
  <si>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</si>
  <si>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</si>
  <si>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</si>
  <si>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</si>
  <si>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</si>
  <si>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</si>
  <si>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</si>
  <si>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</si>
  <si>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</si>
  <si>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</si>
  <si>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</si>
  <si>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</si>
  <si>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</si>
  <si>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</si>
  <si>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</si>
  <si>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</si>
  <si>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</si>
  <si>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</si>
  <si>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</si>
  <si>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</si>
  <si>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</si>
  <si>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</si>
  <si>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</si>
  <si>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</si>
  <si>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</si>
  <si>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</si>
  <si>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</si>
  <si>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</si>
  <si>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</si>
  <si>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</si>
  <si>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</si>
  <si>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</si>
  <si>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</si>
  <si>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</si>
  <si>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</si>
  <si>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</si>
  <si>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</si>
  <si>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</si>
  <si>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</si>
  <si>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</si>
  <si>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</si>
  <si>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</si>
  <si>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</si>
  <si>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</si>
  <si>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</si>
  <si>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</si>
  <si>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</si>
  <si>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</si>
  <si>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</si>
  <si>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</si>
  <si>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</si>
  <si>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</si>
  <si>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</si>
  <si>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</si>
  <si>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</si>
  <si>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</si>
  <si>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</si>
  <si>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</si>
  <si>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</si>
  <si>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</si>
  <si>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</si>
  <si>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</si>
  <si>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</si>
  <si>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</si>
  <si>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</si>
  <si>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</si>
  <si>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</si>
  <si>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</si>
  <si>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</si>
  <si>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</si>
  <si>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</si>
  <si>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</si>
  <si>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</si>
  <si>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</si>
  <si>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</si>
  <si>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</si>
  <si>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</si>
  <si>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</si>
  <si>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</si>
  <si>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</si>
  <si>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</si>
  <si>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</si>
  <si>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</si>
  <si>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</si>
  <si>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</si>
  <si>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</si>
  <si>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</si>
  <si>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</si>
  <si>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</si>
  <si>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</si>
  <si>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</si>
  <si>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</si>
  <si>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</si>
  <si>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</si>
  <si>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</si>
  <si>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</si>
  <si>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</si>
  <si>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</si>
  <si>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</si>
  <si>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</si>
  <si>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</si>
  <si>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</si>
  <si>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</si>
  <si>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</si>
  <si>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</si>
  <si>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</si>
  <si>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</si>
  <si>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</si>
  <si>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</si>
  <si>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</si>
  <si>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</si>
  <si>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</si>
  <si>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</si>
  <si>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</si>
  <si>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</si>
  <si>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</si>
  <si>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</si>
  <si>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</si>
  <si>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</si>
  <si>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</si>
  <si>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</si>
  <si>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</si>
  <si>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</si>
  <si>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</si>
  <si>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</si>
  <si>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</si>
  <si>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</si>
  <si>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</si>
  <si>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</si>
  <si>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</si>
  <si>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</si>
  <si>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</si>
  <si>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</si>
  <si>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</si>
  <si>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</si>
  <si>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</si>
  <si>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</si>
  <si>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</si>
  <si>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</si>
  <si>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</si>
  <si>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</si>
  <si>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</si>
  <si>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</si>
  <si>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</si>
  <si>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</si>
  <si>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</si>
  <si>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</si>
  <si>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</si>
  <si>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</si>
  <si>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</si>
  <si>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</si>
  <si>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</si>
  <si>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</si>
  <si>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</si>
  <si>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</si>
  <si>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</si>
  <si>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</si>
  <si>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</si>
  <si>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</si>
  <si>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</si>
  <si>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</si>
  <si>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</si>
  <si>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</si>
  <si>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</si>
  <si>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</si>
  <si>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</si>
  <si>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</si>
  <si>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</si>
  <si>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</si>
  <si>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</si>
  <si>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</si>
  <si>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</si>
  <si>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</si>
  <si>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</si>
  <si>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</si>
  <si>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</si>
  <si>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</si>
  <si>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</si>
  <si>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</si>
  <si>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</si>
  <si>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</si>
  <si>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</si>
  <si>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</si>
  <si>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</si>
  <si>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</si>
  <si>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</si>
  <si>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</si>
  <si>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</si>
  <si>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</si>
  <si>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</si>
  <si>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</si>
  <si>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</si>
  <si>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</si>
  <si>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</si>
  <si>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</si>
  <si>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</si>
  <si>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</si>
  <si>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</si>
  <si>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</si>
  <si>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</si>
  <si>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</si>
  <si>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</si>
  <si>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</si>
  <si>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</si>
  <si>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</si>
  <si>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</si>
  <si>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</si>
  <si>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</si>
  <si>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</si>
  <si>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</si>
  <si>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</si>
  <si>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</si>
  <si>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</si>
  <si>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</si>
  <si>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</si>
  <si>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</si>
  <si>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</si>
  <si>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</si>
  <si>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</si>
  <si>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</si>
  <si>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</si>
  <si>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</si>
  <si>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</si>
  <si>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</si>
  <si>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</si>
  <si>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</si>
  <si>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</si>
  <si>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</si>
  <si>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</si>
  <si>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</si>
  <si>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</si>
  <si>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</si>
  <si>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</si>
  <si>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</si>
  <si>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</si>
  <si>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</si>
  <si>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</si>
  <si>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</si>
  <si>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</si>
  <si>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</si>
  <si>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</si>
  <si>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</si>
  <si>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</si>
  <si>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</si>
  <si>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</si>
  <si>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</si>
  <si>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</si>
  <si>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</si>
  <si>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</si>
  <si>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</si>
  <si>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</si>
  <si>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</si>
  <si>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</si>
  <si>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</si>
  <si>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</si>
  <si>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</si>
  <si>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</si>
  <si>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</si>
  <si>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</si>
  <si>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</si>
  <si>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</si>
  <si>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</si>
  <si>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</si>
  <si>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</si>
  <si>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</si>
  <si>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</si>
  <si>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</si>
  <si>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</si>
  <si>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</si>
  <si>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</si>
  <si>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</si>
  <si>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</si>
  <si>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</si>
  <si>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</si>
  <si>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</si>
  <si>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</si>
  <si>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</si>
  <si>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</si>
  <si>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</si>
  <si>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</si>
  <si>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</si>
  <si>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</si>
  <si>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</si>
  <si>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</si>
  <si>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</si>
  <si>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</si>
  <si>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</si>
  <si>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</si>
  <si>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</si>
  <si>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</si>
  <si>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</si>
  <si>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</si>
  <si>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</si>
  <si>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</si>
  <si>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</si>
  <si>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</si>
  <si>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</si>
  <si>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</si>
  <si>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</si>
  <si>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</si>
  <si>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</si>
  <si>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</si>
  <si>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</si>
  <si>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</si>
  <si>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</si>
  <si>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</si>
  <si>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</si>
  <si>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</si>
  <si>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</si>
  <si>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</si>
  <si>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</si>
  <si>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</si>
  <si>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</si>
  <si>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</si>
  <si>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</si>
  <si>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</si>
  <si>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</si>
  <si>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</si>
  <si>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</si>
  <si>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</si>
  <si>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</si>
  <si>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</si>
  <si>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</si>
  <si>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</si>
  <si>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</si>
  <si>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</si>
  <si>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</si>
  <si>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</si>
  <si>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</si>
  <si>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</si>
  <si>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</si>
  <si>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</si>
  <si>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</si>
  <si>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</si>
  <si>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</si>
  <si>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</si>
  <si>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</si>
  <si>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</si>
  <si>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</si>
  <si>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</si>
  <si>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</si>
  <si>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</si>
  <si>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</si>
  <si>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</si>
  <si>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</si>
  <si>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</si>
  <si>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</si>
  <si>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</si>
  <si>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</si>
  <si>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</si>
  <si>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</si>
  <si>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</si>
  <si>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</si>
  <si>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</si>
  <si>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</si>
  <si>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</si>
  <si>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</si>
  <si>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</si>
  <si>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</si>
  <si>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</si>
  <si>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</si>
  <si>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</si>
  <si>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</si>
  <si>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</si>
  <si>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</si>
  <si>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</si>
  <si>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</si>
  <si>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</si>
  <si>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</si>
  <si>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</si>
  <si>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</si>
  <si>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</si>
  <si>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</si>
  <si>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</si>
  <si>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</si>
  <si>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</si>
  <si>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</si>
  <si>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</si>
  <si>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</si>
  <si>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</si>
  <si>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</si>
  <si>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</si>
  <si>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</si>
  <si>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</si>
  <si>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</si>
  <si>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</si>
  <si>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</si>
  <si>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</si>
  <si>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</si>
  <si>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</si>
  <si>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</si>
  <si>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</si>
  <si>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</si>
  <si>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</si>
  <si>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</si>
  <si>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</si>
  <si>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</si>
  <si>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</si>
  <si>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</si>
  <si>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</si>
  <si>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</si>
  <si>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</si>
  <si>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</si>
  <si>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</si>
  <si>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</si>
  <si>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</si>
  <si>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</si>
  <si>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</si>
  <si>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</si>
  <si>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</si>
  <si>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</si>
  <si>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</si>
  <si>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</si>
  <si>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</si>
  <si>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</si>
  <si>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</si>
  <si>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</si>
  <si>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</si>
  <si>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</si>
  <si>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</si>
  <si>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</si>
  <si>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</si>
  <si>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</si>
  <si>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</si>
  <si>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</si>
  <si>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</si>
  <si>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</si>
  <si>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</si>
  <si>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</si>
  <si>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</si>
  <si>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</si>
  <si>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</si>
  <si>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</si>
  <si>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</si>
  <si>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</si>
  <si>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</si>
  <si>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</si>
  <si>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</si>
  <si>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</si>
  <si>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</si>
  <si>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</si>
  <si>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</si>
  <si>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</si>
  <si>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</si>
  <si>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</si>
  <si>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</si>
  <si>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</si>
  <si>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</si>
  <si>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</si>
  <si>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</si>
  <si>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</si>
  <si>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</si>
  <si>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</si>
  <si>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</si>
  <si>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</si>
  <si>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</si>
  <si>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</si>
  <si>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</si>
  <si>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</si>
  <si>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</si>
  <si>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</si>
  <si>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</si>
  <si>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</si>
  <si>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</si>
  <si>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</si>
  <si>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</si>
  <si>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</si>
  <si>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</si>
  <si>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</si>
  <si>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</si>
  <si>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</si>
  <si>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</si>
  <si>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</si>
  <si>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</si>
  <si>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</si>
  <si>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</si>
  <si>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</si>
  <si>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</si>
  <si>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</si>
  <si>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</si>
  <si>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</si>
  <si>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</si>
  <si>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</si>
  <si>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</si>
  <si>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</si>
  <si>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</si>
  <si>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</si>
  <si>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</si>
  <si>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</si>
  <si>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</si>
  <si>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</si>
  <si>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</si>
  <si>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</si>
  <si>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</si>
  <si>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</si>
  <si>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</si>
  <si>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</si>
  <si>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</si>
  <si>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</si>
  <si>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</si>
  <si>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</si>
  <si>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</si>
  <si>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</si>
  <si>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</si>
  <si>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</si>
  <si>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</si>
  <si>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</si>
  <si>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</si>
  <si>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</si>
  <si>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</si>
  <si>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</si>
  <si>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</si>
  <si>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</si>
  <si>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</si>
  <si>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</si>
  <si>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</si>
  <si>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</si>
  <si>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</si>
  <si>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</si>
  <si>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</si>
  <si>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</si>
  <si>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</si>
  <si>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</si>
  <si>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</si>
  <si>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</si>
  <si>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</si>
  <si>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</si>
  <si>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</si>
  <si>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</si>
  <si>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</si>
  <si>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</si>
  <si>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</si>
  <si>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</si>
  <si>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</si>
  <si>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</si>
  <si>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</si>
  <si>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</si>
  <si>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</si>
  <si>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</si>
  <si>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</si>
  <si>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</si>
  <si>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</si>
  <si>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</si>
  <si>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</si>
  <si>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</si>
  <si>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</si>
  <si>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</si>
  <si>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</si>
  <si>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</si>
  <si>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</si>
  <si>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</si>
  <si>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</si>
  <si>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</si>
  <si>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</si>
  <si>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</si>
  <si>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</si>
  <si>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</si>
  <si>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</si>
  <si>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</si>
  <si>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</si>
  <si>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</si>
  <si>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</si>
  <si>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</si>
  <si>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</si>
  <si>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</si>
  <si>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</si>
  <si>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</si>
  <si>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</si>
  <si>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</si>
  <si>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</si>
  <si>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</si>
  <si>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</si>
  <si>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</si>
  <si>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</si>
  <si>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</si>
  <si>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</si>
  <si>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</si>
  <si>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</si>
  <si>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</si>
  <si>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</si>
  <si>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</si>
  <si>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</si>
  <si>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</si>
  <si>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</si>
  <si>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</si>
  <si>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</si>
  <si>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</si>
  <si>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</si>
  <si>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</si>
  <si>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</si>
  <si>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</si>
  <si>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</si>
  <si>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</si>
  <si>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</si>
  <si>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</si>
  <si>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</si>
  <si>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</si>
  <si>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</si>
  <si>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</si>
  <si>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</si>
  <si>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</si>
  <si>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</si>
  <si>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</si>
  <si>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</si>
  <si>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</si>
  <si>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</si>
  <si>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</si>
  <si>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</si>
  <si>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</si>
  <si>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</si>
  <si>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</si>
  <si>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</si>
  <si>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</si>
  <si>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</si>
  <si>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</si>
  <si>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</si>
  <si>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</si>
  <si>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</si>
  <si>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</si>
  <si>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</si>
  <si>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</si>
  <si>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</si>
  <si>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</si>
  <si>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</si>
  <si>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</si>
  <si>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</si>
  <si>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</si>
  <si>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</si>
  <si>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</si>
  <si>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</si>
  <si>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</si>
  <si>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</si>
  <si>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</si>
  <si>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</si>
  <si>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</si>
  <si>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</si>
  <si>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</si>
  <si>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</si>
  <si>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</si>
  <si>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</si>
  <si>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</si>
  <si>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</si>
  <si>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</si>
  <si>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</si>
  <si>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</si>
  <si>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</si>
  <si>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</si>
  <si>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</si>
  <si>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</si>
  <si>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</si>
  <si>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</si>
  <si>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</si>
  <si>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</si>
  <si>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</si>
  <si>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</si>
  <si>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</si>
  <si>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</si>
  <si>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</si>
  <si>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</si>
  <si>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</si>
  <si>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</si>
  <si>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</si>
  <si>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</si>
  <si>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</si>
  <si>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</si>
  <si>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</si>
  <si>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</si>
  <si>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</si>
  <si>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</si>
  <si>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</si>
  <si>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</si>
  <si>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</si>
  <si>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</si>
  <si>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</si>
  <si>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</si>
  <si>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</si>
  <si>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</si>
  <si>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</si>
  <si>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</si>
  <si>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</si>
  <si>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</si>
  <si>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</si>
  <si>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</si>
  <si>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</si>
  <si>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</si>
  <si>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</si>
  <si>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</si>
  <si>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</si>
  <si>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</si>
  <si>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</si>
  <si>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</si>
  <si>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</si>
  <si>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</si>
  <si>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</si>
  <si>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</si>
  <si>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</si>
  <si>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</si>
  <si>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</si>
  <si>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</si>
  <si>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</si>
  <si>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</si>
  <si>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</si>
  <si>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</si>
  <si>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</si>
  <si>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</si>
  <si>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</si>
  <si>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</si>
  <si>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</si>
  <si>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</si>
  <si>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</si>
  <si>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</si>
  <si>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</si>
  <si>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</si>
  <si>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</si>
  <si>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</si>
  <si>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</si>
  <si>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</si>
  <si>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</si>
  <si>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</si>
  <si>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</si>
  <si>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</si>
  <si>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</si>
  <si>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</si>
  <si>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</si>
  <si>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</si>
  <si>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</si>
  <si>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</si>
  <si>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</si>
  <si>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</si>
  <si>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</si>
  <si>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</si>
  <si>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</si>
  <si>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</si>
  <si>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</si>
  <si>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</si>
  <si>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</si>
  <si>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</si>
  <si>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</si>
  <si>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</si>
  <si>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</si>
  <si>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</si>
  <si>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</si>
  <si>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</si>
  <si>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</si>
  <si>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</si>
  <si>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</si>
  <si>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</si>
  <si>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</si>
  <si>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</si>
  <si>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</si>
  <si>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</si>
  <si>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</si>
  <si>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</si>
  <si>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</si>
  <si>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</si>
  <si>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</si>
  <si>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</si>
  <si>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</si>
  <si>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</si>
  <si>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</si>
  <si>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</si>
  <si>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</si>
  <si>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</si>
  <si>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</si>
  <si>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</si>
  <si>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</si>
  <si>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</si>
  <si>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</si>
  <si>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</si>
  <si>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</si>
  <si>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</si>
  <si>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</si>
  <si>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</si>
  <si>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</si>
  <si>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</si>
  <si>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</si>
  <si>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</si>
  <si>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</si>
  <si>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</si>
  <si>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</si>
  <si>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</si>
  <si>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</si>
  <si>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</si>
  <si>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</si>
  <si>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</si>
  <si>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</si>
  <si>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</si>
  <si>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</si>
  <si>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</si>
  <si>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</si>
  <si>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</si>
  <si>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</si>
  <si>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</si>
  <si>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</si>
  <si>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</si>
  <si>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</si>
  <si>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</si>
  <si>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</si>
  <si>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</si>
  <si>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</si>
  <si>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</si>
  <si>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</si>
  <si>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</si>
  <si>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</si>
  <si>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</si>
  <si>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</si>
  <si>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</si>
  <si>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</si>
  <si>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</si>
  <si>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</si>
  <si>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</si>
  <si>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</si>
  <si>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</si>
  <si>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</si>
  <si>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</si>
  <si>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</si>
  <si>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</si>
  <si>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</si>
  <si>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</si>
  <si>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</si>
  <si>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</si>
  <si>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</si>
  <si>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</si>
  <si>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</si>
  <si>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</si>
  <si>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</si>
  <si>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</si>
  <si>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</si>
  <si>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</si>
  <si>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</si>
  <si>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</si>
  <si>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</si>
  <si>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</si>
  <si>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</si>
  <si>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</si>
  <si>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</si>
  <si>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</si>
  <si>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</si>
  <si>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</si>
  <si>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</si>
  <si>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</si>
  <si>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</si>
  <si>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</si>
  <si>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</si>
  <si>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</si>
  <si>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</si>
  <si>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</si>
  <si>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</si>
  <si>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</si>
  <si>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</si>
  <si>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</si>
  <si>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</si>
  <si>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</si>
  <si>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</si>
  <si>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</si>
  <si>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</si>
  <si>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</si>
  <si>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</si>
  <si>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</si>
  <si>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</si>
  <si>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</si>
  <si>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</si>
  <si>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</si>
  <si>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</si>
  <si>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</si>
  <si>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</si>
  <si>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</si>
  <si>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</si>
  <si>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</si>
  <si>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</si>
  <si>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</si>
  <si>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</si>
  <si>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</si>
  <si>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</si>
  <si>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</si>
  <si>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</si>
  <si>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</si>
  <si>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</si>
  <si>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</si>
  <si>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</si>
  <si>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</si>
  <si>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</si>
  <si>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</si>
  <si>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</si>
  <si>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</si>
  <si>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</si>
  <si>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</si>
  <si>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</si>
  <si>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</si>
  <si>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</si>
  <si>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</si>
  <si>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</si>
  <si>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</si>
  <si>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</si>
  <si>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</si>
  <si>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</si>
  <si>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</si>
  <si>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</si>
  <si>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</si>
  <si>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</si>
  <si>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</si>
  <si>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</si>
  <si>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</si>
  <si>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</si>
  <si>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</si>
  <si>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</si>
  <si>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</si>
  <si>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</si>
  <si>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</si>
  <si>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</si>
  <si>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</si>
  <si>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</si>
  <si>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</si>
  <si>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</si>
  <si>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</si>
  <si>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</si>
  <si>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</si>
  <si>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</si>
  <si>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</si>
  <si>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</si>
  <si>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</si>
  <si>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</si>
  <si>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</si>
  <si>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</si>
  <si>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</si>
  <si>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</si>
  <si>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</si>
  <si>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</si>
  <si>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</si>
  <si>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</si>
  <si>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</si>
  <si>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</si>
  <si>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</si>
  <si>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</si>
  <si>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</si>
  <si>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</si>
  <si>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</si>
  <si>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</si>
  <si>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</si>
  <si>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</si>
  <si>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</si>
  <si>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</si>
  <si>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</si>
  <si>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</si>
  <si>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</si>
  <si>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</si>
  <si>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</si>
  <si>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</si>
  <si>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</si>
  <si>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</si>
  <si>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</si>
  <si>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</si>
  <si>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</si>
  <si>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</si>
  <si>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</si>
  <si>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</si>
  <si>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</si>
  <si>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</si>
  <si>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</si>
  <si>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</si>
  <si>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</si>
  <si>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</si>
  <si>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</si>
  <si>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</si>
  <si>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</si>
  <si>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</si>
  <si>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</si>
  <si>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</si>
  <si>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</si>
  <si>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</si>
  <si>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</si>
  <si>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</si>
  <si>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</si>
  <si>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</si>
  <si>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</si>
  <si>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</si>
  <si>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</si>
  <si>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</si>
  <si>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</si>
  <si>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</si>
  <si>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</si>
  <si>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</si>
  <si>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</si>
  <si>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</si>
  <si>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</si>
  <si>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</si>
  <si>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</si>
  <si>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</si>
  <si>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</si>
  <si>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</si>
  <si>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</si>
  <si>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INSTITUTO MUNICIPAL DE PLANEACION Y DESARROLLO DE APASEO EL GRANDE</t>
  </si>
  <si>
    <t>Al 31 de diciembre de 2021 y al 30 de junio de 2022 (b)</t>
  </si>
  <si>
    <t>Del 1 de enero al 30 de junio de 2022 (b)</t>
  </si>
  <si>
    <t>Instittuo Municipal de Planeacion y Desarrollo de Apaseo el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</si>
</sst>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16" fillId="0" borderId="6" xfId="1" applyFont="1" applyBorder="1" applyAlignment="1" applyProtection="1">
      <alignment horizontal="center" vertical="center"/>
      <protection locked="0"/>
    </xf>
    <xf numFmtId="4" fontId="16" fillId="0" borderId="12" xfId="1" applyNumberFormat="1" applyFont="1" applyBorder="1" applyAlignment="1" applyProtection="1">
      <alignment horizontal="center" vertical="center" wrapText="1"/>
      <protection locked="0"/>
    </xf>
    <xf numFmtId="4" fontId="16" fillId="0" borderId="7" xfId="1" applyNumberFormat="1" applyFont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52" t="s">
        <v>829</v>
      </c>
      <c r="B1" s="153"/>
      <c r="C1" s="153"/>
      <c r="D1" s="153"/>
      <c r="E1" s="154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55" t="s">
        <v>3302</v>
      </c>
      <c r="D3" s="155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4" workbookViewId="0">
      <selection activeCell="C75" sqref="C7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68" t="s">
        <v>542</v>
      </c>
      <c r="B1" s="168"/>
      <c r="C1" s="168"/>
      <c r="D1" s="168"/>
      <c r="E1" s="111"/>
      <c r="F1" s="111"/>
      <c r="G1" s="111"/>
      <c r="H1" s="111"/>
      <c r="I1" s="111"/>
      <c r="J1" s="111"/>
      <c r="K1" s="111"/>
    </row>
    <row r="2" spans="1:11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8"/>
    </row>
    <row r="3" spans="1:11" x14ac:dyDescent="0.25">
      <c r="A3" s="159" t="s">
        <v>166</v>
      </c>
      <c r="B3" s="160"/>
      <c r="C3" s="160"/>
      <c r="D3" s="161"/>
    </row>
    <row r="4" spans="1:11" x14ac:dyDescent="0.25">
      <c r="A4" s="162" t="str">
        <f>TRIMESTRE</f>
        <v>Del 1 de enero al 30 de junio de 2022 (b)</v>
      </c>
      <c r="B4" s="163"/>
      <c r="C4" s="163"/>
      <c r="D4" s="164"/>
    </row>
    <row r="5" spans="1:11" x14ac:dyDescent="0.25">
      <c r="A5" s="165" t="s">
        <v>118</v>
      </c>
      <c r="B5" s="166"/>
      <c r="C5" s="166"/>
      <c r="D5" s="167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1899935.42</v>
      </c>
      <c r="C8" s="40">
        <f>SUM(C9:C11)</f>
        <v>475644.08</v>
      </c>
      <c r="D8" s="40">
        <f>SUM(D9:D11)</f>
        <v>475644.08</v>
      </c>
    </row>
    <row r="9" spans="1:11" x14ac:dyDescent="0.25">
      <c r="A9" s="53" t="s">
        <v>169</v>
      </c>
      <c r="B9" s="23">
        <v>1899935.42</v>
      </c>
      <c r="C9" s="23">
        <v>475644.08</v>
      </c>
      <c r="D9" s="23">
        <f>+C9</f>
        <v>475644.08</v>
      </c>
    </row>
    <row r="10" spans="1:11" x14ac:dyDescent="0.25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25">
      <c r="A11" s="53" t="s">
        <v>171</v>
      </c>
      <c r="B11" s="23">
        <f>B44</f>
        <v>0</v>
      </c>
      <c r="C11" s="23">
        <f>C44</f>
        <v>0</v>
      </c>
      <c r="D11" s="23"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1899935.42</v>
      </c>
      <c r="C13" s="40">
        <f>C14+C15</f>
        <v>107021.92</v>
      </c>
      <c r="D13" s="40">
        <f>D14+D15</f>
        <v>107021.92</v>
      </c>
    </row>
    <row r="14" spans="1:11" x14ac:dyDescent="0.25">
      <c r="A14" s="53" t="s">
        <v>172</v>
      </c>
      <c r="B14" s="23">
        <v>1899935.42</v>
      </c>
      <c r="C14" s="23">
        <v>107021.92</v>
      </c>
      <c r="D14" s="23">
        <f>+C14</f>
        <v>107021.92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x14ac:dyDescent="0.25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368622.16000000003</v>
      </c>
      <c r="D21" s="40">
        <f>D8-D13+D17</f>
        <v>368622.16000000003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>C21-C11</f>
        <v>368622.16000000003</v>
      </c>
      <c r="D23" s="40">
        <f>D21-D11</f>
        <v>368622.16000000003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>C23-C17</f>
        <v>368622.16000000003</v>
      </c>
      <c r="D25" s="40">
        <f>D23-D17</f>
        <v>368622.16000000003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368622.16000000003</v>
      </c>
      <c r="D33" s="61">
        <f>D25+D29</f>
        <v>368622.16000000003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1899935.42</v>
      </c>
      <c r="C48" s="124">
        <f>C9</f>
        <v>475644.08</v>
      </c>
      <c r="D48" s="124">
        <f>D9</f>
        <v>475644.08</v>
      </c>
    </row>
    <row r="49" spans="1:4" x14ac:dyDescent="0.25">
      <c r="A49" s="127" t="s">
        <v>199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1899935.42</v>
      </c>
      <c r="C53" s="60">
        <f>C14</f>
        <v>107021.92</v>
      </c>
      <c r="D53" s="60">
        <f>D14</f>
        <v>107021.92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>C18</f>
        <v>0</v>
      </c>
      <c r="D55" s="60">
        <f>D18</f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368622.16000000003</v>
      </c>
      <c r="D57" s="61">
        <f>D48+D49-D53+D55</f>
        <v>368622.16000000003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>C57-C49</f>
        <v>368622.16000000003</v>
      </c>
      <c r="D59" s="61">
        <f>D57-D49</f>
        <v>368622.16000000003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>C10</f>
        <v>0</v>
      </c>
      <c r="D63" s="122">
        <f>D10</f>
        <v>0</v>
      </c>
    </row>
    <row r="64" spans="1:4" ht="30" x14ac:dyDescent="0.25">
      <c r="A64" s="127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>C15</f>
        <v>0</v>
      </c>
      <c r="D68" s="23">
        <f>D15</f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>C19</f>
        <v>0</v>
      </c>
      <c r="D70" s="23">
        <f>D19</f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0</v>
      </c>
      <c r="D72" s="40">
        <f>D63+D64-D68+D70</f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1899935.42</v>
      </c>
      <c r="Q2" s="18">
        <f>'Formato 4'!C8</f>
        <v>475644.08</v>
      </c>
      <c r="R2" s="18">
        <f>'Formato 4'!D8</f>
        <v>475644.08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1899935.42</v>
      </c>
      <c r="Q3" s="18">
        <f>'Formato 4'!C9</f>
        <v>475644.08</v>
      </c>
      <c r="R3" s="18">
        <f>'Formato 4'!D9</f>
        <v>475644.08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1899935.42</v>
      </c>
      <c r="Q6" s="18">
        <f>'Formato 4'!C13</f>
        <v>107021.92</v>
      </c>
      <c r="R6" s="18">
        <f>'Formato 4'!D13</f>
        <v>107021.92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1899935.42</v>
      </c>
      <c r="Q7" s="18">
        <f>'Formato 4'!C14</f>
        <v>107021.92</v>
      </c>
      <c r="R7" s="18">
        <f>'Formato 4'!D14</f>
        <v>107021.92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368622.16000000003</v>
      </c>
      <c r="R12" s="18">
        <f>'Formato 4'!D21</f>
        <v>368622.16000000003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368622.16000000003</v>
      </c>
      <c r="R13" s="18">
        <f>'Formato 4'!D23</f>
        <v>368622.16000000003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368622.16000000003</v>
      </c>
      <c r="R14" s="18">
        <f>'Formato 4'!D25</f>
        <v>368622.16000000003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368622.16000000003</v>
      </c>
      <c r="R18">
        <f>'Formato 4'!D33</f>
        <v>368622.16000000003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1899935.42</v>
      </c>
      <c r="Q26">
        <f>'Formato 4'!C48</f>
        <v>475644.08</v>
      </c>
      <c r="R26">
        <f>'Formato 4'!D48</f>
        <v>475644.08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1899935.42</v>
      </c>
      <c r="Q30">
        <f>'Formato 4'!C53</f>
        <v>107021.92</v>
      </c>
      <c r="R30">
        <f>'Formato 4'!D53</f>
        <v>107021.92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10" zoomScale="85" zoomScaleNormal="85" workbookViewId="0">
      <selection activeCell="E74" sqref="E74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4" t="s">
        <v>206</v>
      </c>
      <c r="B1" s="174"/>
      <c r="C1" s="174"/>
      <c r="D1" s="174"/>
      <c r="E1" s="174"/>
      <c r="F1" s="174"/>
      <c r="G1" s="174"/>
    </row>
    <row r="2" spans="1:8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8"/>
    </row>
    <row r="3" spans="1:8" x14ac:dyDescent="0.25">
      <c r="A3" s="159" t="s">
        <v>207</v>
      </c>
      <c r="B3" s="160"/>
      <c r="C3" s="160"/>
      <c r="D3" s="160"/>
      <c r="E3" s="160"/>
      <c r="F3" s="160"/>
      <c r="G3" s="161"/>
    </row>
    <row r="4" spans="1:8" x14ac:dyDescent="0.25">
      <c r="A4" s="162" t="str">
        <f>TRIMESTRE</f>
        <v>Del 1 de enero al 30 de junio de 2022 (b)</v>
      </c>
      <c r="B4" s="163"/>
      <c r="C4" s="163"/>
      <c r="D4" s="163"/>
      <c r="E4" s="163"/>
      <c r="F4" s="163"/>
      <c r="G4" s="164"/>
    </row>
    <row r="5" spans="1:8" x14ac:dyDescent="0.25">
      <c r="A5" s="165" t="s">
        <v>118</v>
      </c>
      <c r="B5" s="166"/>
      <c r="C5" s="166"/>
      <c r="D5" s="166"/>
      <c r="E5" s="166"/>
      <c r="F5" s="166"/>
      <c r="G5" s="167"/>
    </row>
    <row r="6" spans="1:8" x14ac:dyDescent="0.25">
      <c r="A6" s="171" t="s">
        <v>214</v>
      </c>
      <c r="B6" s="173" t="s">
        <v>208</v>
      </c>
      <c r="C6" s="173"/>
      <c r="D6" s="173"/>
      <c r="E6" s="173"/>
      <c r="F6" s="173"/>
      <c r="G6" s="173" t="s">
        <v>209</v>
      </c>
    </row>
    <row r="7" spans="1:8" ht="30" x14ac:dyDescent="0.25">
      <c r="A7" s="17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3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5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5000</v>
      </c>
      <c r="C12" s="60">
        <v>0</v>
      </c>
      <c r="D12" s="60">
        <f>+B12</f>
        <v>5000</v>
      </c>
      <c r="E12" s="60">
        <v>1638.85</v>
      </c>
      <c r="F12" s="60">
        <f>+E12</f>
        <v>1638.85</v>
      </c>
      <c r="G12" s="60">
        <f t="shared" si="0"/>
        <v>-3361.15</v>
      </c>
    </row>
    <row r="13" spans="1:8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0.67</v>
      </c>
      <c r="F13" s="60">
        <v>0.67</v>
      </c>
      <c r="G13" s="60">
        <f t="shared" si="0"/>
        <v>0.67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f t="shared" si="0"/>
        <v>0</v>
      </c>
    </row>
    <row r="16" spans="1:8" x14ac:dyDescent="0.25">
      <c r="A16" s="10" t="s">
        <v>275</v>
      </c>
      <c r="B16" s="60">
        <f>SUM(B17:B27)</f>
        <v>0</v>
      </c>
      <c r="C16" s="60">
        <f t="shared" ref="C16:G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 t="shared" si="1"/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 t="shared" ref="G29:G34" si="4"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 t="shared" si="4"/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si="4"/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x14ac:dyDescent="0.25">
      <c r="A34" s="53" t="s">
        <v>240</v>
      </c>
      <c r="B34" s="60">
        <v>1894935.42</v>
      </c>
      <c r="C34" s="60">
        <v>0</v>
      </c>
      <c r="D34" s="60">
        <f>+B34</f>
        <v>1894935.42</v>
      </c>
      <c r="E34" s="60">
        <v>474004.56</v>
      </c>
      <c r="F34" s="60">
        <f>+E34</f>
        <v>474004.56</v>
      </c>
      <c r="G34" s="60">
        <f t="shared" si="4"/>
        <v>-1420930.8599999999</v>
      </c>
    </row>
    <row r="35" spans="1:8" x14ac:dyDescent="0.25">
      <c r="A35" s="53" t="s">
        <v>241</v>
      </c>
      <c r="B35" s="60">
        <f>B36</f>
        <v>0</v>
      </c>
      <c r="C35" s="60">
        <f t="shared" ref="C35:G35" si="5">C36</f>
        <v>0</v>
      </c>
      <c r="D35" s="60">
        <f t="shared" si="5"/>
        <v>0</v>
      </c>
      <c r="E35" s="60">
        <f t="shared" si="5"/>
        <v>0</v>
      </c>
      <c r="F35" s="60">
        <f>F36</f>
        <v>0</v>
      </c>
      <c r="G35" s="60">
        <f t="shared" si="5"/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>C38+C39</f>
        <v>0</v>
      </c>
      <c r="D37" s="60">
        <f t="shared" ref="D37:G37" si="6">D38+D39</f>
        <v>0</v>
      </c>
      <c r="E37" s="60">
        <f t="shared" si="6"/>
        <v>0</v>
      </c>
      <c r="F37" s="60">
        <f t="shared" si="6"/>
        <v>0</v>
      </c>
      <c r="G37" s="60">
        <f t="shared" si="6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7">SUM(B9,B10,B11,B12,B13,B14,B15,B16,B28,B34,B35,B37)</f>
        <v>1899935.42</v>
      </c>
      <c r="C41" s="61">
        <f t="shared" si="7"/>
        <v>0</v>
      </c>
      <c r="D41" s="61">
        <f t="shared" si="7"/>
        <v>1899935.42</v>
      </c>
      <c r="E41" s="61">
        <f t="shared" si="7"/>
        <v>475644.08</v>
      </c>
      <c r="F41" s="61">
        <f t="shared" si="7"/>
        <v>475644.08</v>
      </c>
      <c r="G41" s="61">
        <f t="shared" si="7"/>
        <v>-1424291.3399999999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8">SUM(C46:C53)</f>
        <v>0</v>
      </c>
      <c r="D45" s="60">
        <f t="shared" si="8"/>
        <v>0</v>
      </c>
      <c r="E45" s="60">
        <f t="shared" si="8"/>
        <v>0</v>
      </c>
      <c r="F45" s="60">
        <f t="shared" si="8"/>
        <v>0</v>
      </c>
      <c r="G45" s="60">
        <f t="shared" si="8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9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9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9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9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9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9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9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0">SUM(C55:C58)</f>
        <v>0</v>
      </c>
      <c r="D54" s="60">
        <f t="shared" si="10"/>
        <v>0</v>
      </c>
      <c r="E54" s="60">
        <f t="shared" si="10"/>
        <v>0</v>
      </c>
      <c r="F54" s="60">
        <f t="shared" si="10"/>
        <v>0</v>
      </c>
      <c r="G54" s="60">
        <f t="shared" si="10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>F57-B57</f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>F58-B58</f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2">B45+B54+B59+B62+B63</f>
        <v>0</v>
      </c>
      <c r="C65" s="61">
        <f t="shared" si="12"/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4">B41+B65+B67</f>
        <v>1899935.42</v>
      </c>
      <c r="C70" s="61">
        <f t="shared" si="14"/>
        <v>0</v>
      </c>
      <c r="D70" s="61">
        <f t="shared" si="14"/>
        <v>1899935.42</v>
      </c>
      <c r="E70" s="61">
        <f t="shared" si="14"/>
        <v>475644.08</v>
      </c>
      <c r="F70" s="61">
        <f t="shared" si="14"/>
        <v>475644.08</v>
      </c>
      <c r="G70" s="61">
        <f t="shared" si="14"/>
        <v>-1424291.3399999999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5000</v>
      </c>
      <c r="Q6" s="18">
        <f>'Formato 5'!C12</f>
        <v>0</v>
      </c>
      <c r="R6" s="18">
        <f>'Formato 5'!D12</f>
        <v>5000</v>
      </c>
      <c r="S6" s="18">
        <f>'Formato 5'!E12</f>
        <v>1638.85</v>
      </c>
      <c r="T6" s="18">
        <f>'Formato 5'!F12</f>
        <v>1638.85</v>
      </c>
      <c r="U6" s="18">
        <f>'Formato 5'!G12</f>
        <v>-3361.15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0.67</v>
      </c>
      <c r="T7" s="18">
        <f>'Formato 5'!F13</f>
        <v>0.67</v>
      </c>
      <c r="U7" s="18">
        <f>'Formato 5'!G13</f>
        <v>0.67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1894935.42</v>
      </c>
      <c r="Q28" s="18">
        <f>'Formato 5'!C34</f>
        <v>0</v>
      </c>
      <c r="R28" s="18">
        <f>'Formato 5'!D34</f>
        <v>1894935.42</v>
      </c>
      <c r="S28" s="18">
        <f>'Formato 5'!E34</f>
        <v>474004.56</v>
      </c>
      <c r="T28" s="18">
        <f>'Formato 5'!F34</f>
        <v>474004.56</v>
      </c>
      <c r="U28" s="18">
        <f>'Formato 5'!G34</f>
        <v>-1420930.8599999999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1899935.42</v>
      </c>
      <c r="Q34">
        <f>'Formato 5'!C41</f>
        <v>0</v>
      </c>
      <c r="R34">
        <f>'Formato 5'!D41</f>
        <v>1899935.42</v>
      </c>
      <c r="S34">
        <f>'Formato 5'!E41</f>
        <v>475644.08</v>
      </c>
      <c r="T34">
        <f>'Formato 5'!F41</f>
        <v>475644.08</v>
      </c>
      <c r="U34">
        <f>'Formato 5'!G41</f>
        <v>-1424291.3399999999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71" zoomScale="120" zoomScaleNormal="120" zoomScalePageLayoutView="90" workbookViewId="0">
      <selection activeCell="B85" sqref="B85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5" t="s">
        <v>3285</v>
      </c>
      <c r="B1" s="174"/>
      <c r="C1" s="174"/>
      <c r="D1" s="174"/>
      <c r="E1" s="174"/>
      <c r="F1" s="174"/>
      <c r="G1" s="174"/>
    </row>
    <row r="2" spans="1:7" x14ac:dyDescent="0.25">
      <c r="A2" s="178" t="str">
        <f>ENTE_PUBLICO_A</f>
        <v>INSTITUTO MUNICIPAL DE PLANEACION Y DESARROLLO DE APASEO EL GRANDE, Gobierno del Estado de Guanajuato (a)</v>
      </c>
      <c r="B2" s="178"/>
      <c r="C2" s="178"/>
      <c r="D2" s="178"/>
      <c r="E2" s="178"/>
      <c r="F2" s="178"/>
      <c r="G2" s="178"/>
    </row>
    <row r="3" spans="1:7" x14ac:dyDescent="0.25">
      <c r="A3" s="179" t="s">
        <v>277</v>
      </c>
      <c r="B3" s="179"/>
      <c r="C3" s="179"/>
      <c r="D3" s="179"/>
      <c r="E3" s="179"/>
      <c r="F3" s="179"/>
      <c r="G3" s="179"/>
    </row>
    <row r="4" spans="1:7" x14ac:dyDescent="0.25">
      <c r="A4" s="179" t="s">
        <v>278</v>
      </c>
      <c r="B4" s="179"/>
      <c r="C4" s="179"/>
      <c r="D4" s="179"/>
      <c r="E4" s="179"/>
      <c r="F4" s="179"/>
      <c r="G4" s="179"/>
    </row>
    <row r="5" spans="1:7" x14ac:dyDescent="0.25">
      <c r="A5" s="180" t="str">
        <f>TRIMESTRE</f>
        <v>Del 1 de enero al 30 de junio de 2022 (b)</v>
      </c>
      <c r="B5" s="180"/>
      <c r="C5" s="180"/>
      <c r="D5" s="180"/>
      <c r="E5" s="180"/>
      <c r="F5" s="180"/>
      <c r="G5" s="180"/>
    </row>
    <row r="6" spans="1:7" x14ac:dyDescent="0.25">
      <c r="A6" s="172" t="s">
        <v>118</v>
      </c>
      <c r="B6" s="172"/>
      <c r="C6" s="172"/>
      <c r="D6" s="172"/>
      <c r="E6" s="172"/>
      <c r="F6" s="172"/>
      <c r="G6" s="172"/>
    </row>
    <row r="7" spans="1:7" ht="15" customHeight="1" x14ac:dyDescent="0.25">
      <c r="A7" s="176" t="s">
        <v>0</v>
      </c>
      <c r="B7" s="176" t="s">
        <v>279</v>
      </c>
      <c r="C7" s="176"/>
      <c r="D7" s="176"/>
      <c r="E7" s="176"/>
      <c r="F7" s="176"/>
      <c r="G7" s="177" t="s">
        <v>280</v>
      </c>
    </row>
    <row r="8" spans="1:7" ht="30" x14ac:dyDescent="0.25">
      <c r="A8" s="17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6"/>
    </row>
    <row r="9" spans="1:7" x14ac:dyDescent="0.25">
      <c r="A9" s="82" t="s">
        <v>285</v>
      </c>
      <c r="B9" s="79">
        <f t="shared" ref="B9:G9" si="0">SUM(B10,B18,B28,B38,B48,B58,B62,B71,B75)</f>
        <v>0</v>
      </c>
      <c r="C9" s="79">
        <f t="shared" si="0"/>
        <v>0</v>
      </c>
      <c r="D9" s="79">
        <f t="shared" si="0"/>
        <v>0</v>
      </c>
      <c r="E9" s="79">
        <f t="shared" si="0"/>
        <v>0</v>
      </c>
      <c r="F9" s="79">
        <f t="shared" si="0"/>
        <v>0</v>
      </c>
      <c r="G9" s="79">
        <f t="shared" si="0"/>
        <v>0</v>
      </c>
    </row>
    <row r="10" spans="1:7" x14ac:dyDescent="0.25">
      <c r="A10" s="83" t="s">
        <v>286</v>
      </c>
      <c r="B10" s="80">
        <f>SUM(B11:B17)</f>
        <v>0</v>
      </c>
      <c r="C10" s="80">
        <f>SUM(C11:C17)</f>
        <v>0</v>
      </c>
      <c r="D10" s="80">
        <f>SUM(D11:D17)</f>
        <v>0</v>
      </c>
      <c r="E10" s="80">
        <f t="shared" ref="E10" si="1">SUM(E11:E17)</f>
        <v>0</v>
      </c>
      <c r="F10" s="80">
        <f>SUM(F11:F17)</f>
        <v>0</v>
      </c>
      <c r="G10" s="80">
        <f>SUM(G11:G17)</f>
        <v>0</v>
      </c>
    </row>
    <row r="11" spans="1:7" x14ac:dyDescent="0.25">
      <c r="A11" s="84" t="s">
        <v>287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</row>
    <row r="13" spans="1:7" x14ac:dyDescent="0.25">
      <c r="A13" s="84" t="s">
        <v>289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</row>
    <row r="14" spans="1:7" x14ac:dyDescent="0.25">
      <c r="A14" s="84" t="s">
        <v>290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</row>
    <row r="15" spans="1:7" x14ac:dyDescent="0.25">
      <c r="A15" s="84" t="s">
        <v>291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7" x14ac:dyDescent="0.2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25">
      <c r="A18" s="83" t="s">
        <v>294</v>
      </c>
      <c r="B18" s="80">
        <f t="shared" ref="B18:G18" si="2">SUM(B19:B27)</f>
        <v>0</v>
      </c>
      <c r="C18" s="80">
        <f t="shared" si="2"/>
        <v>0</v>
      </c>
      <c r="D18" s="80">
        <f t="shared" si="2"/>
        <v>0</v>
      </c>
      <c r="E18" s="80">
        <f t="shared" si="2"/>
        <v>0</v>
      </c>
      <c r="F18" s="80">
        <f t="shared" si="2"/>
        <v>0</v>
      </c>
      <c r="G18" s="80">
        <f t="shared" si="2"/>
        <v>0</v>
      </c>
    </row>
    <row r="19" spans="1:7" x14ac:dyDescent="0.25">
      <c r="A19" s="84" t="s">
        <v>295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</row>
    <row r="20" spans="1:7" x14ac:dyDescent="0.25">
      <c r="A20" s="84" t="s">
        <v>296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25">
      <c r="A22" s="84" t="s">
        <v>298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7" x14ac:dyDescent="0.25">
      <c r="A23" s="84" t="s">
        <v>299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7" x14ac:dyDescent="0.25">
      <c r="A24" s="84" t="s">
        <v>300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7" x14ac:dyDescent="0.25">
      <c r="A25" s="84" t="s">
        <v>301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x14ac:dyDescent="0.25">
      <c r="A27" s="84" t="s">
        <v>303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</row>
    <row r="28" spans="1:7" x14ac:dyDescent="0.25">
      <c r="A28" s="83" t="s">
        <v>304</v>
      </c>
      <c r="B28" s="80">
        <f t="shared" ref="B28:G28" si="3">SUM(B29:B37)</f>
        <v>0</v>
      </c>
      <c r="C28" s="80">
        <f t="shared" si="3"/>
        <v>0</v>
      </c>
      <c r="D28" s="80">
        <f t="shared" si="3"/>
        <v>0</v>
      </c>
      <c r="E28" s="80">
        <f t="shared" si="3"/>
        <v>0</v>
      </c>
      <c r="F28" s="80">
        <f t="shared" si="3"/>
        <v>0</v>
      </c>
      <c r="G28" s="80">
        <f t="shared" si="3"/>
        <v>0</v>
      </c>
    </row>
    <row r="29" spans="1:7" x14ac:dyDescent="0.25">
      <c r="A29" s="84" t="s">
        <v>305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</row>
    <row r="30" spans="1:7" x14ac:dyDescent="0.25">
      <c r="A30" s="84" t="s">
        <v>306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</row>
    <row r="31" spans="1:7" x14ac:dyDescent="0.25">
      <c r="A31" s="84" t="s">
        <v>307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</row>
    <row r="32" spans="1:7" x14ac:dyDescent="0.25">
      <c r="A32" s="84" t="s">
        <v>308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</row>
    <row r="33" spans="1:7" x14ac:dyDescent="0.25">
      <c r="A33" s="84" t="s">
        <v>309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</row>
    <row r="34" spans="1:7" x14ac:dyDescent="0.25">
      <c r="A34" s="84" t="s">
        <v>310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</row>
    <row r="35" spans="1:7" x14ac:dyDescent="0.25">
      <c r="A35" s="84" t="s">
        <v>311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</row>
    <row r="36" spans="1:7" x14ac:dyDescent="0.25">
      <c r="A36" s="84" t="s">
        <v>312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</row>
    <row r="37" spans="1:7" x14ac:dyDescent="0.25">
      <c r="A37" s="84" t="s">
        <v>313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</row>
    <row r="38" spans="1:7" x14ac:dyDescent="0.25">
      <c r="A38" s="83" t="s">
        <v>314</v>
      </c>
      <c r="B38" s="80">
        <f t="shared" ref="B38:G38" si="4">SUM(B39:B47)</f>
        <v>0</v>
      </c>
      <c r="C38" s="80">
        <f t="shared" si="4"/>
        <v>0</v>
      </c>
      <c r="D38" s="80">
        <f t="shared" si="4"/>
        <v>0</v>
      </c>
      <c r="E38" s="80">
        <f t="shared" si="4"/>
        <v>0</v>
      </c>
      <c r="F38" s="80">
        <f t="shared" si="4"/>
        <v>0</v>
      </c>
      <c r="G38" s="80">
        <f t="shared" si="4"/>
        <v>0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f>D39-E39</f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f t="shared" ref="G40:G47" si="5">D40-E40</f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f t="shared" si="5"/>
        <v>0</v>
      </c>
    </row>
    <row r="42" spans="1:7" x14ac:dyDescent="0.25">
      <c r="A42" s="84" t="s">
        <v>318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f t="shared" si="5"/>
        <v>0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f t="shared" si="5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f t="shared" si="5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f t="shared" si="5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f t="shared" si="5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f t="shared" si="5"/>
        <v>0</v>
      </c>
    </row>
    <row r="48" spans="1:7" x14ac:dyDescent="0.25">
      <c r="A48" s="83" t="s">
        <v>324</v>
      </c>
      <c r="B48" s="80">
        <f t="shared" ref="B48:G48" si="6">SUM(B49:B57)</f>
        <v>0</v>
      </c>
      <c r="C48" s="80">
        <f t="shared" ref="C48:F48" si="7">SUM(C49:C57)</f>
        <v>0</v>
      </c>
      <c r="D48" s="80">
        <f t="shared" si="7"/>
        <v>0</v>
      </c>
      <c r="E48" s="80">
        <f t="shared" si="7"/>
        <v>0</v>
      </c>
      <c r="F48" s="80">
        <f t="shared" si="7"/>
        <v>0</v>
      </c>
      <c r="G48" s="80">
        <f t="shared" si="6"/>
        <v>0</v>
      </c>
    </row>
    <row r="49" spans="1:7" x14ac:dyDescent="0.25">
      <c r="A49" s="84" t="s">
        <v>325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f>D49-E49</f>
        <v>0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f t="shared" ref="G50:G57" si="8">D50-E50</f>
        <v>0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f t="shared" si="8"/>
        <v>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f t="shared" si="8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8"/>
        <v>0</v>
      </c>
    </row>
    <row r="54" spans="1:7" x14ac:dyDescent="0.25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f t="shared" si="8"/>
        <v>0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f t="shared" si="8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f t="shared" si="8"/>
        <v>0</v>
      </c>
    </row>
    <row r="57" spans="1:7" x14ac:dyDescent="0.25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f t="shared" si="8"/>
        <v>0</v>
      </c>
    </row>
    <row r="58" spans="1:7" x14ac:dyDescent="0.25">
      <c r="A58" s="83" t="s">
        <v>334</v>
      </c>
      <c r="B58" s="80">
        <f t="shared" ref="B58:G58" si="9">SUM(B59:B61)</f>
        <v>0</v>
      </c>
      <c r="C58" s="80">
        <f t="shared" ref="C58:F58" si="10">SUM(C59:C61)</f>
        <v>0</v>
      </c>
      <c r="D58" s="80">
        <f t="shared" si="10"/>
        <v>0</v>
      </c>
      <c r="E58" s="80">
        <f t="shared" si="10"/>
        <v>0</v>
      </c>
      <c r="F58" s="80">
        <f t="shared" si="10"/>
        <v>0</v>
      </c>
      <c r="G58" s="80">
        <f t="shared" si="9"/>
        <v>0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f>D60-E60</f>
        <v>0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f>D61-E61</f>
        <v>0</v>
      </c>
    </row>
    <row r="62" spans="1:7" x14ac:dyDescent="0.25">
      <c r="A62" s="83" t="s">
        <v>338</v>
      </c>
      <c r="B62" s="80">
        <f t="shared" ref="B62:G62" si="11">SUM(B63:B67,B69:B70)</f>
        <v>0</v>
      </c>
      <c r="C62" s="80">
        <f t="shared" ref="C62:F62" si="12">SUM(C63:C67,C69:C70)</f>
        <v>0</v>
      </c>
      <c r="D62" s="80">
        <f t="shared" si="12"/>
        <v>0</v>
      </c>
      <c r="E62" s="80">
        <f t="shared" si="12"/>
        <v>0</v>
      </c>
      <c r="F62" s="80">
        <f t="shared" si="12"/>
        <v>0</v>
      </c>
      <c r="G62" s="80">
        <f t="shared" si="11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13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13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13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13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13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13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13"/>
        <v>0</v>
      </c>
    </row>
    <row r="71" spans="1:7" x14ac:dyDescent="0.25">
      <c r="A71" s="83" t="s">
        <v>347</v>
      </c>
      <c r="B71" s="80">
        <f t="shared" ref="B71:G71" si="14">SUM(B72:B74)</f>
        <v>0</v>
      </c>
      <c r="C71" s="80">
        <f t="shared" ref="C71:F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4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>D74-E74</f>
        <v>0</v>
      </c>
    </row>
    <row r="75" spans="1:7" x14ac:dyDescent="0.25">
      <c r="A75" s="83" t="s">
        <v>351</v>
      </c>
      <c r="B75" s="80">
        <f t="shared" ref="B75:G75" si="16">SUM(B76:B82)</f>
        <v>0</v>
      </c>
      <c r="C75" s="80">
        <f t="shared" ref="C75:F75" si="17">SUM(C76:C82)</f>
        <v>0</v>
      </c>
      <c r="D75" s="80">
        <f t="shared" si="17"/>
        <v>0</v>
      </c>
      <c r="E75" s="80">
        <f t="shared" si="17"/>
        <v>0</v>
      </c>
      <c r="F75" s="80">
        <f t="shared" si="17"/>
        <v>0</v>
      </c>
      <c r="G75" s="80">
        <f t="shared" si="16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8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8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8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8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8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 t="shared" ref="B84:G84" si="19">SUM(B85,B93,B103,B113,B123,B133,B137,B146,B150)</f>
        <v>1899935.4200000002</v>
      </c>
      <c r="C84" s="79">
        <f>SUM(C85,C93,C103,C113,C123,C133,C137,C146,C150)</f>
        <v>0</v>
      </c>
      <c r="D84" s="79">
        <f t="shared" si="19"/>
        <v>1899935.4200000002</v>
      </c>
      <c r="E84" s="79">
        <f t="shared" si="19"/>
        <v>107021.92</v>
      </c>
      <c r="F84" s="79">
        <f t="shared" si="19"/>
        <v>107021.92</v>
      </c>
      <c r="G84" s="79">
        <f t="shared" si="19"/>
        <v>1792913.4999999998</v>
      </c>
    </row>
    <row r="85" spans="1:7" x14ac:dyDescent="0.25">
      <c r="A85" s="83" t="s">
        <v>286</v>
      </c>
      <c r="B85" s="80">
        <f>SUM(B86:B92)</f>
        <v>1376709.98</v>
      </c>
      <c r="C85" s="80">
        <f>SUM(C86:C92)</f>
        <v>0</v>
      </c>
      <c r="D85" s="80">
        <f>SUM(D86:D92)</f>
        <v>1376709.98</v>
      </c>
      <c r="E85" s="80">
        <f t="shared" ref="E85:G85" si="20">SUM(E86:E92)</f>
        <v>0</v>
      </c>
      <c r="F85" s="80">
        <f t="shared" si="20"/>
        <v>0</v>
      </c>
      <c r="G85" s="80">
        <f t="shared" si="20"/>
        <v>1376709.98</v>
      </c>
    </row>
    <row r="86" spans="1:7" x14ac:dyDescent="0.25">
      <c r="A86" s="84" t="s">
        <v>287</v>
      </c>
      <c r="B86" s="80">
        <v>1311695.8</v>
      </c>
      <c r="C86" s="80">
        <v>0</v>
      </c>
      <c r="D86" s="80">
        <v>1311695.8</v>
      </c>
      <c r="E86" s="80">
        <v>0</v>
      </c>
      <c r="F86" s="80">
        <v>0</v>
      </c>
      <c r="G86" s="80">
        <f>D86-E86</f>
        <v>1311695.8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21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21"/>
        <v>0</v>
      </c>
    </row>
    <row r="89" spans="1:7" x14ac:dyDescent="0.25">
      <c r="A89" s="84" t="s">
        <v>290</v>
      </c>
      <c r="B89" s="80">
        <v>65014.18</v>
      </c>
      <c r="C89" s="80">
        <v>0</v>
      </c>
      <c r="D89" s="80">
        <v>65014.18</v>
      </c>
      <c r="E89" s="80">
        <v>0</v>
      </c>
      <c r="F89" s="80">
        <v>0</v>
      </c>
      <c r="G89" s="80">
        <f t="shared" si="21"/>
        <v>65014.18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21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21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21"/>
        <v>0</v>
      </c>
    </row>
    <row r="93" spans="1:7" x14ac:dyDescent="0.25">
      <c r="A93" s="83" t="s">
        <v>294</v>
      </c>
      <c r="B93" s="80">
        <f>SUM(B94:B102)</f>
        <v>72040.87000000001</v>
      </c>
      <c r="C93" s="80">
        <f t="shared" ref="C93:G93" si="22">SUM(C94:C102)</f>
        <v>0</v>
      </c>
      <c r="D93" s="80">
        <f>SUM(D94:D102)</f>
        <v>72040.87000000001</v>
      </c>
      <c r="E93" s="80">
        <f t="shared" si="22"/>
        <v>4195.8999999999996</v>
      </c>
      <c r="F93" s="80">
        <f t="shared" si="22"/>
        <v>4195.8999999999996</v>
      </c>
      <c r="G93" s="80">
        <f t="shared" si="22"/>
        <v>67844.97</v>
      </c>
    </row>
    <row r="94" spans="1:7" x14ac:dyDescent="0.25">
      <c r="A94" s="84" t="s">
        <v>295</v>
      </c>
      <c r="B94" s="80">
        <v>31064.22</v>
      </c>
      <c r="C94" s="80">
        <v>0</v>
      </c>
      <c r="D94" s="80">
        <v>31064.22</v>
      </c>
      <c r="E94" s="80">
        <v>2137</v>
      </c>
      <c r="F94" s="80">
        <v>2137</v>
      </c>
      <c r="G94" s="80">
        <f>D94-E94</f>
        <v>28927.22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23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23"/>
        <v>0</v>
      </c>
    </row>
    <row r="97" spans="1:7" x14ac:dyDescent="0.25">
      <c r="A97" s="84" t="s">
        <v>298</v>
      </c>
      <c r="B97" s="80">
        <v>7000</v>
      </c>
      <c r="C97" s="80">
        <v>0</v>
      </c>
      <c r="D97" s="80">
        <v>7000</v>
      </c>
      <c r="E97" s="80">
        <v>0</v>
      </c>
      <c r="F97" s="80">
        <v>0</v>
      </c>
      <c r="G97" s="80">
        <f t="shared" si="23"/>
        <v>7000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3"/>
        <v>0</v>
      </c>
    </row>
    <row r="99" spans="1:7" x14ac:dyDescent="0.25">
      <c r="A99" s="84" t="s">
        <v>300</v>
      </c>
      <c r="B99" s="80">
        <v>27005.8</v>
      </c>
      <c r="C99" s="80">
        <v>0</v>
      </c>
      <c r="D99" s="80">
        <v>27005.8</v>
      </c>
      <c r="E99" s="80">
        <v>0</v>
      </c>
      <c r="F99" s="80">
        <v>0</v>
      </c>
      <c r="G99" s="80">
        <f t="shared" si="23"/>
        <v>27005.8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23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23"/>
        <v>0</v>
      </c>
    </row>
    <row r="102" spans="1:7" x14ac:dyDescent="0.25">
      <c r="A102" s="84" t="s">
        <v>303</v>
      </c>
      <c r="B102" s="80">
        <v>6970.85</v>
      </c>
      <c r="C102" s="80">
        <v>0</v>
      </c>
      <c r="D102" s="80">
        <v>6970.85</v>
      </c>
      <c r="E102" s="80">
        <v>2058.9</v>
      </c>
      <c r="F102" s="80">
        <v>2058.9</v>
      </c>
      <c r="G102" s="80">
        <f t="shared" si="23"/>
        <v>4911.9500000000007</v>
      </c>
    </row>
    <row r="103" spans="1:7" x14ac:dyDescent="0.25">
      <c r="A103" s="83" t="s">
        <v>304</v>
      </c>
      <c r="B103" s="80">
        <f>SUM(B104:B112)</f>
        <v>265567.12</v>
      </c>
      <c r="C103" s="80">
        <f>SUM(C104:C112)</f>
        <v>0</v>
      </c>
      <c r="D103" s="80">
        <f>SUM(D104:D112)</f>
        <v>265567.12</v>
      </c>
      <c r="E103" s="80">
        <f t="shared" ref="E103:F103" si="24">SUM(E104:E112)</f>
        <v>102826.02</v>
      </c>
      <c r="F103" s="80">
        <f t="shared" si="24"/>
        <v>102826.02</v>
      </c>
      <c r="G103" s="80">
        <f t="shared" ref="G103" si="25">SUM(G104:G112)</f>
        <v>162741.09999999998</v>
      </c>
    </row>
    <row r="104" spans="1:7" x14ac:dyDescent="0.25">
      <c r="A104" s="84" t="s">
        <v>305</v>
      </c>
      <c r="B104" s="80">
        <v>37000</v>
      </c>
      <c r="C104" s="80">
        <v>0</v>
      </c>
      <c r="D104" s="80">
        <v>37000</v>
      </c>
      <c r="E104" s="80">
        <v>6032.18</v>
      </c>
      <c r="F104" s="80">
        <v>6032.18</v>
      </c>
      <c r="G104" s="80">
        <f>D104-E104</f>
        <v>30967.82</v>
      </c>
    </row>
    <row r="105" spans="1:7" x14ac:dyDescent="0.25">
      <c r="A105" s="84" t="s">
        <v>306</v>
      </c>
      <c r="B105" s="80">
        <v>168000</v>
      </c>
      <c r="C105" s="80">
        <v>0</v>
      </c>
      <c r="D105" s="80">
        <v>168000</v>
      </c>
      <c r="E105" s="80">
        <v>96284.64</v>
      </c>
      <c r="F105" s="80">
        <v>96284.64</v>
      </c>
      <c r="G105" s="80">
        <f t="shared" ref="G105:G112" si="26">D105-E105</f>
        <v>71715.360000000001</v>
      </c>
    </row>
    <row r="106" spans="1:7" x14ac:dyDescent="0.25">
      <c r="A106" s="84" t="s">
        <v>307</v>
      </c>
      <c r="B106" s="80">
        <v>207.9</v>
      </c>
      <c r="C106" s="80">
        <v>0</v>
      </c>
      <c r="D106" s="80">
        <v>207.9</v>
      </c>
      <c r="E106" s="80">
        <v>0</v>
      </c>
      <c r="F106" s="80">
        <v>0</v>
      </c>
      <c r="G106" s="80">
        <f t="shared" si="26"/>
        <v>207.9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26"/>
        <v>0</v>
      </c>
    </row>
    <row r="108" spans="1:7" x14ac:dyDescent="0.25">
      <c r="A108" s="84" t="s">
        <v>309</v>
      </c>
      <c r="B108" s="80">
        <v>8167.35</v>
      </c>
      <c r="C108" s="80">
        <v>0</v>
      </c>
      <c r="D108" s="80">
        <v>8167.35</v>
      </c>
      <c r="E108" s="80">
        <v>0</v>
      </c>
      <c r="F108" s="80">
        <v>0</v>
      </c>
      <c r="G108" s="80">
        <f t="shared" si="26"/>
        <v>8167.35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6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26"/>
        <v>0</v>
      </c>
    </row>
    <row r="111" spans="1:7" x14ac:dyDescent="0.25">
      <c r="A111" s="84" t="s">
        <v>312</v>
      </c>
      <c r="B111" s="80">
        <v>17573.759999999998</v>
      </c>
      <c r="C111" s="80">
        <v>0</v>
      </c>
      <c r="D111" s="80">
        <v>17573.759999999998</v>
      </c>
      <c r="E111" s="80">
        <v>0</v>
      </c>
      <c r="F111" s="80">
        <v>0</v>
      </c>
      <c r="G111" s="80">
        <f t="shared" si="26"/>
        <v>17573.759999999998</v>
      </c>
    </row>
    <row r="112" spans="1:7" x14ac:dyDescent="0.25">
      <c r="A112" s="84" t="s">
        <v>313</v>
      </c>
      <c r="B112" s="80">
        <v>34618.11</v>
      </c>
      <c r="C112" s="80">
        <v>0</v>
      </c>
      <c r="D112" s="80">
        <v>34618.11</v>
      </c>
      <c r="E112" s="80">
        <v>509.2</v>
      </c>
      <c r="F112" s="80">
        <v>509.2</v>
      </c>
      <c r="G112" s="80">
        <f t="shared" si="26"/>
        <v>34108.910000000003</v>
      </c>
    </row>
    <row r="113" spans="1:7" x14ac:dyDescent="0.25">
      <c r="A113" s="83" t="s">
        <v>314</v>
      </c>
      <c r="B113" s="80">
        <f t="shared" ref="B113:D113" si="27">SUM(B114:B122)</f>
        <v>519.75</v>
      </c>
      <c r="C113" s="80">
        <f>SUM(C114:C122)</f>
        <v>0</v>
      </c>
      <c r="D113" s="80">
        <f t="shared" si="27"/>
        <v>519.75</v>
      </c>
      <c r="E113" s="80">
        <f t="shared" ref="E113:F113" si="28">SUM(E114:E122)</f>
        <v>0</v>
      </c>
      <c r="F113" s="80">
        <f t="shared" si="28"/>
        <v>0</v>
      </c>
      <c r="G113" s="80">
        <f t="shared" ref="G113" si="29">SUM(G114:G122)</f>
        <v>519.75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30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30"/>
        <v>0</v>
      </c>
    </row>
    <row r="117" spans="1:7" x14ac:dyDescent="0.25">
      <c r="A117" s="84" t="s">
        <v>318</v>
      </c>
      <c r="B117" s="80">
        <v>519.75</v>
      </c>
      <c r="C117" s="80">
        <v>0</v>
      </c>
      <c r="D117" s="80">
        <v>519.75</v>
      </c>
      <c r="E117" s="80">
        <v>0</v>
      </c>
      <c r="F117" s="80">
        <v>0</v>
      </c>
      <c r="G117" s="80">
        <f t="shared" si="30"/>
        <v>519.75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30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30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30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30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30"/>
        <v>0</v>
      </c>
    </row>
    <row r="123" spans="1:7" x14ac:dyDescent="0.25">
      <c r="A123" s="83" t="s">
        <v>324</v>
      </c>
      <c r="B123" s="80">
        <f t="shared" ref="B123:D123" si="31">SUM(B124:B132)</f>
        <v>185097.7</v>
      </c>
      <c r="C123" s="80">
        <f>SUM(C124:C132)</f>
        <v>0</v>
      </c>
      <c r="D123" s="80">
        <f t="shared" si="31"/>
        <v>185097.7</v>
      </c>
      <c r="E123" s="80">
        <f>SUM(E124:E132)</f>
        <v>0</v>
      </c>
      <c r="F123" s="80">
        <f>SUM(F124:F132)</f>
        <v>0</v>
      </c>
      <c r="G123" s="80">
        <f t="shared" ref="G123" si="32">SUM(G124:G132)</f>
        <v>185097.7</v>
      </c>
    </row>
    <row r="124" spans="1:7" x14ac:dyDescent="0.25">
      <c r="A124" s="84" t="s">
        <v>325</v>
      </c>
      <c r="B124" s="80">
        <v>185097.7</v>
      </c>
      <c r="C124" s="80">
        <v>0</v>
      </c>
      <c r="D124" s="80">
        <v>185097.7</v>
      </c>
      <c r="E124" s="80">
        <v>0</v>
      </c>
      <c r="F124" s="80">
        <v>0</v>
      </c>
      <c r="G124" s="80">
        <f>D124-E124</f>
        <v>185097.7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33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33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33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33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33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33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33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33"/>
        <v>0</v>
      </c>
    </row>
    <row r="133" spans="1:7" x14ac:dyDescent="0.25">
      <c r="A133" s="83" t="s">
        <v>334</v>
      </c>
      <c r="B133" s="80">
        <f t="shared" ref="B133:D133" si="34">SUM(B134:B136)</f>
        <v>0</v>
      </c>
      <c r="C133" s="80">
        <f t="shared" ref="C133:G133" si="35">SUM(C134:C136)</f>
        <v>0</v>
      </c>
      <c r="D133" s="80">
        <f t="shared" si="34"/>
        <v>0</v>
      </c>
      <c r="E133" s="80">
        <f t="shared" ref="E133:F133" si="36">SUM(E134:E136)</f>
        <v>0</v>
      </c>
      <c r="F133" s="80">
        <f t="shared" si="36"/>
        <v>0</v>
      </c>
      <c r="G133" s="80">
        <f t="shared" si="35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>D136-E136</f>
        <v>0</v>
      </c>
    </row>
    <row r="137" spans="1:7" x14ac:dyDescent="0.25">
      <c r="A137" s="83" t="s">
        <v>338</v>
      </c>
      <c r="B137" s="80">
        <f t="shared" ref="B137:D137" si="37">SUM(B138:B142,B144:B145)</f>
        <v>0</v>
      </c>
      <c r="C137" s="80">
        <f>SUM(C138:C142,C144:C145)</f>
        <v>0</v>
      </c>
      <c r="D137" s="80">
        <f t="shared" si="37"/>
        <v>0</v>
      </c>
      <c r="E137" s="80">
        <f t="shared" ref="E137:G137" si="38">SUM(E138:E142,E144:E145)</f>
        <v>0</v>
      </c>
      <c r="F137" s="80">
        <f t="shared" si="38"/>
        <v>0</v>
      </c>
      <c r="G137" s="80">
        <f t="shared" si="38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39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39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39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39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 t="shared" si="39"/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 t="shared" si="39"/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39"/>
        <v>0</v>
      </c>
    </row>
    <row r="146" spans="1:7" x14ac:dyDescent="0.25">
      <c r="A146" s="83" t="s">
        <v>347</v>
      </c>
      <c r="B146" s="80">
        <f t="shared" ref="B146:D146" si="40">SUM(B147:B149)</f>
        <v>0</v>
      </c>
      <c r="C146" s="80">
        <f t="shared" ref="C146:G146" si="41">SUM(C147:C149)</f>
        <v>0</v>
      </c>
      <c r="D146" s="80">
        <f t="shared" si="40"/>
        <v>0</v>
      </c>
      <c r="E146" s="80">
        <f t="shared" si="41"/>
        <v>0</v>
      </c>
      <c r="F146" s="80">
        <f t="shared" si="41"/>
        <v>0</v>
      </c>
      <c r="G146" s="80">
        <f t="shared" si="41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>D149-E149</f>
        <v>0</v>
      </c>
    </row>
    <row r="150" spans="1:7" x14ac:dyDescent="0.25">
      <c r="A150" s="83" t="s">
        <v>351</v>
      </c>
      <c r="B150" s="80">
        <f t="shared" ref="B150:D150" si="42">SUM(B151:B157)</f>
        <v>0</v>
      </c>
      <c r="C150" s="80">
        <f>SUM(C151:C157)</f>
        <v>0</v>
      </c>
      <c r="D150" s="80">
        <f t="shared" si="42"/>
        <v>0</v>
      </c>
      <c r="E150" s="80">
        <f t="shared" ref="E150:G150" si="43">SUM(E151:E157)</f>
        <v>0</v>
      </c>
      <c r="F150" s="80">
        <f t="shared" si="43"/>
        <v>0</v>
      </c>
      <c r="G150" s="80">
        <f t="shared" si="43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44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44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44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44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44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44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 t="shared" ref="B159:G159" si="45">B9+B84</f>
        <v>1899935.4200000002</v>
      </c>
      <c r="C159" s="79">
        <f t="shared" si="45"/>
        <v>0</v>
      </c>
      <c r="D159" s="79">
        <f t="shared" si="45"/>
        <v>1899935.4200000002</v>
      </c>
      <c r="E159" s="79">
        <f t="shared" si="45"/>
        <v>107021.92</v>
      </c>
      <c r="F159" s="79">
        <f t="shared" si="45"/>
        <v>107021.92</v>
      </c>
      <c r="G159" s="79">
        <f t="shared" si="45"/>
        <v>1792913.4999999998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0</v>
      </c>
      <c r="Q2" s="18">
        <f>'Formato 6 a)'!C9</f>
        <v>0</v>
      </c>
      <c r="R2" s="18">
        <f>'Formato 6 a)'!D9</f>
        <v>0</v>
      </c>
      <c r="S2" s="18">
        <f>'Formato 6 a)'!E9</f>
        <v>0</v>
      </c>
      <c r="T2" s="18">
        <f>'Formato 6 a)'!F9</f>
        <v>0</v>
      </c>
      <c r="U2" s="18">
        <f>'Formato 6 a)'!G9</f>
        <v>0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0</v>
      </c>
      <c r="Q3" s="18">
        <f>'Formato 6 a)'!C10</f>
        <v>0</v>
      </c>
      <c r="R3" s="18">
        <f>'Formato 6 a)'!D10</f>
        <v>0</v>
      </c>
      <c r="S3" s="18">
        <f>'Formato 6 a)'!E10</f>
        <v>0</v>
      </c>
      <c r="T3" s="18">
        <f>'Formato 6 a)'!F10</f>
        <v>0</v>
      </c>
      <c r="U3" s="18">
        <f>'Formato 6 a)'!G10</f>
        <v>0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0</v>
      </c>
      <c r="Q8" s="18">
        <f>'Formato 6 a)'!C15</f>
        <v>0</v>
      </c>
      <c r="R8" s="18">
        <f>'Formato 6 a)'!D15</f>
        <v>0</v>
      </c>
      <c r="S8" s="18">
        <f>'Formato 6 a)'!E15</f>
        <v>0</v>
      </c>
      <c r="T8" s="18">
        <f>'Formato 6 a)'!F15</f>
        <v>0</v>
      </c>
      <c r="U8" s="18">
        <f>'Formato 6 a)'!G15</f>
        <v>0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0</v>
      </c>
      <c r="Q21" s="18">
        <f>'Formato 6 a)'!C28</f>
        <v>0</v>
      </c>
      <c r="R21" s="18">
        <f>'Formato 6 a)'!D28</f>
        <v>0</v>
      </c>
      <c r="S21" s="18">
        <f>'Formato 6 a)'!E28</f>
        <v>0</v>
      </c>
      <c r="T21" s="18">
        <f>'Formato 6 a)'!F28</f>
        <v>0</v>
      </c>
      <c r="U21" s="18">
        <f>'Formato 6 a)'!G28</f>
        <v>0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0</v>
      </c>
      <c r="R24" s="18">
        <f>'Formato 6 a)'!D31</f>
        <v>0</v>
      </c>
      <c r="S24" s="18">
        <f>'Formato 6 a)'!E31</f>
        <v>0</v>
      </c>
      <c r="T24" s="18">
        <f>'Formato 6 a)'!F31</f>
        <v>0</v>
      </c>
      <c r="U24" s="18">
        <f>'Formato 6 a)'!G31</f>
        <v>0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0</v>
      </c>
      <c r="Q25" s="18">
        <f>'Formato 6 a)'!C32</f>
        <v>0</v>
      </c>
      <c r="R25" s="18">
        <f>'Formato 6 a)'!D32</f>
        <v>0</v>
      </c>
      <c r="S25" s="18">
        <f>'Formato 6 a)'!E32</f>
        <v>0</v>
      </c>
      <c r="T25" s="18">
        <f>'Formato 6 a)'!F32</f>
        <v>0</v>
      </c>
      <c r="U25" s="18">
        <f>'Formato 6 a)'!G32</f>
        <v>0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1899935.4200000002</v>
      </c>
      <c r="Q76">
        <f>'Formato 6 a)'!C84</f>
        <v>0</v>
      </c>
      <c r="R76">
        <f>'Formato 6 a)'!D84</f>
        <v>1899935.4200000002</v>
      </c>
      <c r="S76">
        <f>'Formato 6 a)'!E84</f>
        <v>107021.92</v>
      </c>
      <c r="T76">
        <f>'Formato 6 a)'!F84</f>
        <v>107021.92</v>
      </c>
      <c r="U76">
        <f>'Formato 6 a)'!G84</f>
        <v>1792913.4999999998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1376709.98</v>
      </c>
      <c r="Q77">
        <f>'Formato 6 a)'!C85</f>
        <v>0</v>
      </c>
      <c r="R77">
        <f>'Formato 6 a)'!D85</f>
        <v>1376709.98</v>
      </c>
      <c r="S77">
        <f>'Formato 6 a)'!E85</f>
        <v>0</v>
      </c>
      <c r="T77">
        <f>'Formato 6 a)'!F85</f>
        <v>0</v>
      </c>
      <c r="U77">
        <f>'Formato 6 a)'!G85</f>
        <v>1376709.98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1311695.8</v>
      </c>
      <c r="Q78">
        <f>'Formato 6 a)'!C86</f>
        <v>0</v>
      </c>
      <c r="R78">
        <f>'Formato 6 a)'!D86</f>
        <v>1311695.8</v>
      </c>
      <c r="S78">
        <f>'Formato 6 a)'!E86</f>
        <v>0</v>
      </c>
      <c r="T78">
        <f>'Formato 6 a)'!F86</f>
        <v>0</v>
      </c>
      <c r="U78">
        <f>'Formato 6 a)'!G86</f>
        <v>1311695.8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65014.18</v>
      </c>
      <c r="Q81">
        <f>'Formato 6 a)'!C89</f>
        <v>0</v>
      </c>
      <c r="R81">
        <f>'Formato 6 a)'!D89</f>
        <v>65014.18</v>
      </c>
      <c r="S81">
        <f>'Formato 6 a)'!E89</f>
        <v>0</v>
      </c>
      <c r="T81">
        <f>'Formato 6 a)'!F89</f>
        <v>0</v>
      </c>
      <c r="U81">
        <f>'Formato 6 a)'!G89</f>
        <v>65014.18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72040.87000000001</v>
      </c>
      <c r="Q85">
        <f>'Formato 6 a)'!C93</f>
        <v>0</v>
      </c>
      <c r="R85">
        <f>'Formato 6 a)'!D93</f>
        <v>72040.87000000001</v>
      </c>
      <c r="S85">
        <f>'Formato 6 a)'!E93</f>
        <v>4195.8999999999996</v>
      </c>
      <c r="T85">
        <f>'Formato 6 a)'!F93</f>
        <v>4195.8999999999996</v>
      </c>
      <c r="U85">
        <f>'Formato 6 a)'!G93</f>
        <v>67844.97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31064.22</v>
      </c>
      <c r="Q86">
        <f>'Formato 6 a)'!C94</f>
        <v>0</v>
      </c>
      <c r="R86">
        <f>'Formato 6 a)'!D94</f>
        <v>31064.22</v>
      </c>
      <c r="S86">
        <f>'Formato 6 a)'!E94</f>
        <v>2137</v>
      </c>
      <c r="T86">
        <f>'Formato 6 a)'!F94</f>
        <v>2137</v>
      </c>
      <c r="U86">
        <f>'Formato 6 a)'!G94</f>
        <v>28927.22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7000</v>
      </c>
      <c r="Q89">
        <f>'Formato 6 a)'!C97</f>
        <v>0</v>
      </c>
      <c r="R89">
        <f>'Formato 6 a)'!D97</f>
        <v>7000</v>
      </c>
      <c r="S89">
        <f>'Formato 6 a)'!E97</f>
        <v>0</v>
      </c>
      <c r="T89">
        <f>'Formato 6 a)'!F97</f>
        <v>0</v>
      </c>
      <c r="U89">
        <f>'Formato 6 a)'!G97</f>
        <v>7000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27005.8</v>
      </c>
      <c r="Q91">
        <f>'Formato 6 a)'!C99</f>
        <v>0</v>
      </c>
      <c r="R91">
        <f>'Formato 6 a)'!D99</f>
        <v>27005.8</v>
      </c>
      <c r="S91">
        <f>'Formato 6 a)'!E99</f>
        <v>0</v>
      </c>
      <c r="T91">
        <f>'Formato 6 a)'!F99</f>
        <v>0</v>
      </c>
      <c r="U91">
        <f>'Formato 6 a)'!G99</f>
        <v>27005.8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6970.85</v>
      </c>
      <c r="Q94">
        <f>'Formato 6 a)'!C102</f>
        <v>0</v>
      </c>
      <c r="R94">
        <f>'Formato 6 a)'!D102</f>
        <v>6970.85</v>
      </c>
      <c r="S94">
        <f>'Formato 6 a)'!E102</f>
        <v>2058.9</v>
      </c>
      <c r="T94">
        <f>'Formato 6 a)'!F102</f>
        <v>2058.9</v>
      </c>
      <c r="U94">
        <f>'Formato 6 a)'!G102</f>
        <v>4911.9500000000007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265567.12</v>
      </c>
      <c r="Q95">
        <f>'Formato 6 a)'!C103</f>
        <v>0</v>
      </c>
      <c r="R95">
        <f>'Formato 6 a)'!D103</f>
        <v>265567.12</v>
      </c>
      <c r="S95">
        <f>'Formato 6 a)'!E103</f>
        <v>102826.02</v>
      </c>
      <c r="T95">
        <f>'Formato 6 a)'!F103</f>
        <v>102826.02</v>
      </c>
      <c r="U95">
        <f>'Formato 6 a)'!G103</f>
        <v>162741.09999999998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37000</v>
      </c>
      <c r="Q96">
        <f>'Formato 6 a)'!C104</f>
        <v>0</v>
      </c>
      <c r="R96">
        <f>'Formato 6 a)'!D104</f>
        <v>37000</v>
      </c>
      <c r="S96">
        <f>'Formato 6 a)'!E104</f>
        <v>6032.18</v>
      </c>
      <c r="T96">
        <f>'Formato 6 a)'!F104</f>
        <v>6032.18</v>
      </c>
      <c r="U96">
        <f>'Formato 6 a)'!G104</f>
        <v>30967.82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168000</v>
      </c>
      <c r="Q97">
        <f>'Formato 6 a)'!C105</f>
        <v>0</v>
      </c>
      <c r="R97">
        <f>'Formato 6 a)'!D105</f>
        <v>168000</v>
      </c>
      <c r="S97">
        <f>'Formato 6 a)'!E105</f>
        <v>96284.64</v>
      </c>
      <c r="T97">
        <f>'Formato 6 a)'!F105</f>
        <v>96284.64</v>
      </c>
      <c r="U97">
        <f>'Formato 6 a)'!G105</f>
        <v>71715.360000000001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207.9</v>
      </c>
      <c r="Q98">
        <f>'Formato 6 a)'!C106</f>
        <v>0</v>
      </c>
      <c r="R98">
        <f>'Formato 6 a)'!D106</f>
        <v>207.9</v>
      </c>
      <c r="S98">
        <f>'Formato 6 a)'!E106</f>
        <v>0</v>
      </c>
      <c r="T98">
        <f>'Formato 6 a)'!F106</f>
        <v>0</v>
      </c>
      <c r="U98">
        <f>'Formato 6 a)'!G106</f>
        <v>207.9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8167.35</v>
      </c>
      <c r="Q100">
        <f>'Formato 6 a)'!C108</f>
        <v>0</v>
      </c>
      <c r="R100">
        <f>'Formato 6 a)'!D108</f>
        <v>8167.35</v>
      </c>
      <c r="S100">
        <f>'Formato 6 a)'!E108</f>
        <v>0</v>
      </c>
      <c r="T100">
        <f>'Formato 6 a)'!F108</f>
        <v>0</v>
      </c>
      <c r="U100">
        <f>'Formato 6 a)'!G108</f>
        <v>8167.35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17573.759999999998</v>
      </c>
      <c r="Q103">
        <f>'Formato 6 a)'!C111</f>
        <v>0</v>
      </c>
      <c r="R103">
        <f>'Formato 6 a)'!D111</f>
        <v>17573.759999999998</v>
      </c>
      <c r="S103">
        <f>'Formato 6 a)'!E111</f>
        <v>0</v>
      </c>
      <c r="T103">
        <f>'Formato 6 a)'!F111</f>
        <v>0</v>
      </c>
      <c r="U103">
        <f>'Formato 6 a)'!G111</f>
        <v>17573.759999999998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34618.11</v>
      </c>
      <c r="Q104">
        <f>'Formato 6 a)'!C112</f>
        <v>0</v>
      </c>
      <c r="R104">
        <f>'Formato 6 a)'!D112</f>
        <v>34618.11</v>
      </c>
      <c r="S104">
        <f>'Formato 6 a)'!E112</f>
        <v>509.2</v>
      </c>
      <c r="T104">
        <f>'Formato 6 a)'!F112</f>
        <v>509.2</v>
      </c>
      <c r="U104">
        <f>'Formato 6 a)'!G112</f>
        <v>34108.910000000003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519.75</v>
      </c>
      <c r="Q105">
        <f>'Formato 6 a)'!C113</f>
        <v>0</v>
      </c>
      <c r="R105">
        <f>'Formato 6 a)'!D113</f>
        <v>519.75</v>
      </c>
      <c r="S105">
        <f>'Formato 6 a)'!E113</f>
        <v>0</v>
      </c>
      <c r="T105">
        <f>'Formato 6 a)'!F113</f>
        <v>0</v>
      </c>
      <c r="U105">
        <f>'Formato 6 a)'!G113</f>
        <v>519.75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519.75</v>
      </c>
      <c r="Q109">
        <f>'Formato 6 a)'!C117</f>
        <v>0</v>
      </c>
      <c r="R109">
        <f>'Formato 6 a)'!D117</f>
        <v>519.75</v>
      </c>
      <c r="S109">
        <f>'Formato 6 a)'!E117</f>
        <v>0</v>
      </c>
      <c r="T109">
        <f>'Formato 6 a)'!F117</f>
        <v>0</v>
      </c>
      <c r="U109">
        <f>'Formato 6 a)'!G117</f>
        <v>519.75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185097.7</v>
      </c>
      <c r="Q115">
        <f>'Formato 6 a)'!C123</f>
        <v>0</v>
      </c>
      <c r="R115">
        <f>'Formato 6 a)'!D123</f>
        <v>185097.7</v>
      </c>
      <c r="S115">
        <f>'Formato 6 a)'!E123</f>
        <v>0</v>
      </c>
      <c r="T115">
        <f>'Formato 6 a)'!F123</f>
        <v>0</v>
      </c>
      <c r="U115">
        <f>'Formato 6 a)'!G123</f>
        <v>185097.7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185097.7</v>
      </c>
      <c r="Q116">
        <f>'Formato 6 a)'!C124</f>
        <v>0</v>
      </c>
      <c r="R116">
        <f>'Formato 6 a)'!D124</f>
        <v>185097.7</v>
      </c>
      <c r="S116">
        <f>'Formato 6 a)'!E124</f>
        <v>0</v>
      </c>
      <c r="T116">
        <f>'Formato 6 a)'!F124</f>
        <v>0</v>
      </c>
      <c r="U116">
        <f>'Formato 6 a)'!G124</f>
        <v>185097.7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1899935.4200000002</v>
      </c>
      <c r="Q150">
        <f>'Formato 6 a)'!C159</f>
        <v>0</v>
      </c>
      <c r="R150">
        <f>'Formato 6 a)'!D159</f>
        <v>1899935.4200000002</v>
      </c>
      <c r="S150">
        <f>'Formato 6 a)'!E159</f>
        <v>107021.92</v>
      </c>
      <c r="T150">
        <f>'Formato 6 a)'!F159</f>
        <v>107021.92</v>
      </c>
      <c r="U150">
        <f>'Formato 6 a)'!G159</f>
        <v>1792913.4999999998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4" zoomScale="90" zoomScaleNormal="90" workbookViewId="0">
      <selection activeCell="F28" sqref="F28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5" t="s">
        <v>3290</v>
      </c>
      <c r="B1" s="175"/>
      <c r="C1" s="175"/>
      <c r="D1" s="175"/>
      <c r="E1" s="175"/>
      <c r="F1" s="175"/>
      <c r="G1" s="175"/>
    </row>
    <row r="2" spans="1:7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431</v>
      </c>
      <c r="B4" s="160"/>
      <c r="C4" s="160"/>
      <c r="D4" s="160"/>
      <c r="E4" s="160"/>
      <c r="F4" s="160"/>
      <c r="G4" s="161"/>
    </row>
    <row r="5" spans="1:7" x14ac:dyDescent="0.25">
      <c r="A5" s="162" t="str">
        <f>TRIMESTRE</f>
        <v>Del 1 de enero al 30 de junio de 2022 (b)</v>
      </c>
      <c r="B5" s="163"/>
      <c r="C5" s="163"/>
      <c r="D5" s="163"/>
      <c r="E5" s="163"/>
      <c r="F5" s="163"/>
      <c r="G5" s="164"/>
    </row>
    <row r="6" spans="1:7" x14ac:dyDescent="0.2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71" t="s">
        <v>0</v>
      </c>
      <c r="B7" s="173" t="s">
        <v>279</v>
      </c>
      <c r="C7" s="173"/>
      <c r="D7" s="173"/>
      <c r="E7" s="173"/>
      <c r="F7" s="173"/>
      <c r="G7" s="177" t="s">
        <v>280</v>
      </c>
    </row>
    <row r="8" spans="1:7" ht="30" x14ac:dyDescent="0.25">
      <c r="A8" s="17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6"/>
    </row>
    <row r="9" spans="1:7" x14ac:dyDescent="0.25">
      <c r="A9" s="52" t="s">
        <v>440</v>
      </c>
      <c r="B9" s="59">
        <f>SUM(B10:GASTO_NE_FIN_01)</f>
        <v>0</v>
      </c>
      <c r="C9" s="59">
        <f>SUM(C10:GASTO_NE_FIN_02)</f>
        <v>0</v>
      </c>
      <c r="D9" s="59">
        <f>SUM(D10:GASTO_NE_FIN_03)</f>
        <v>0</v>
      </c>
      <c r="E9" s="59">
        <f>SUM(E10:GASTO_NE_FIN_04)</f>
        <v>0</v>
      </c>
      <c r="F9" s="59">
        <f>SUM(F10:GASTO_NE_FIN_05)</f>
        <v>0</v>
      </c>
      <c r="G9" s="59">
        <f>SUM(G10:GASTO_NE_FIN_06)</f>
        <v>0</v>
      </c>
    </row>
    <row r="10" spans="1:7" s="24" customFormat="1" x14ac:dyDescent="0.25">
      <c r="A10" s="144" t="s">
        <v>432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77">
        <f>D10-E10</f>
        <v>0</v>
      </c>
    </row>
    <row r="11" spans="1:7" s="24" customFormat="1" x14ac:dyDescent="0.25">
      <c r="A11" s="144" t="s">
        <v>433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77">
        <f t="shared" ref="G11:G17" si="0">D11-E11</f>
        <v>0</v>
      </c>
    </row>
    <row r="12" spans="1:7" s="24" customFormat="1" x14ac:dyDescent="0.25">
      <c r="A12" s="144" t="s">
        <v>434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77">
        <f t="shared" si="0"/>
        <v>0</v>
      </c>
    </row>
    <row r="13" spans="1:7" s="24" customFormat="1" x14ac:dyDescent="0.25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f t="shared" si="0"/>
        <v>0</v>
      </c>
    </row>
    <row r="14" spans="1:7" s="24" customFormat="1" x14ac:dyDescent="0.25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f t="shared" si="0"/>
        <v>0</v>
      </c>
    </row>
    <row r="15" spans="1:7" s="24" customFormat="1" x14ac:dyDescent="0.25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f t="shared" si="0"/>
        <v>0</v>
      </c>
    </row>
    <row r="16" spans="1:7" s="24" customFormat="1" x14ac:dyDescent="0.25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f t="shared" si="0"/>
        <v>0</v>
      </c>
    </row>
    <row r="17" spans="1:7" s="24" customFormat="1" x14ac:dyDescent="0.25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f t="shared" si="0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1899935.42</v>
      </c>
      <c r="C19" s="61">
        <f>SUM(C20:GASTO_E_FIN_02)</f>
        <v>0</v>
      </c>
      <c r="D19" s="61">
        <f>SUM(D20:GASTO_E_FIN_03)</f>
        <v>1899935.42</v>
      </c>
      <c r="E19" s="61">
        <f>SUM(E20:GASTO_E_FIN_04)</f>
        <v>107021.92</v>
      </c>
      <c r="F19" s="61">
        <f>SUM(F20:GASTO_E_FIN_05)</f>
        <v>107021.92</v>
      </c>
      <c r="G19" s="61">
        <f>SUM(G20:GASTO_E_FIN_06)</f>
        <v>1792913.5</v>
      </c>
    </row>
    <row r="20" spans="1:7" s="24" customFormat="1" x14ac:dyDescent="0.25">
      <c r="A20" s="149" t="s">
        <v>3305</v>
      </c>
      <c r="B20" s="150">
        <v>1899935.42</v>
      </c>
      <c r="C20" s="150">
        <v>0</v>
      </c>
      <c r="D20" s="150">
        <f>+B20+C20</f>
        <v>1899935.42</v>
      </c>
      <c r="E20" s="150">
        <v>107021.92</v>
      </c>
      <c r="F20" s="150">
        <f>+E20</f>
        <v>107021.92</v>
      </c>
      <c r="G20" s="150">
        <f>+D20-E20</f>
        <v>1792913.5</v>
      </c>
    </row>
    <row r="21" spans="1:7" s="24" customFormat="1" x14ac:dyDescent="0.25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1">D21-E21</f>
        <v>0</v>
      </c>
    </row>
    <row r="22" spans="1:7" s="24" customFormat="1" x14ac:dyDescent="0.25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1"/>
        <v>0</v>
      </c>
    </row>
    <row r="23" spans="1:7" s="24" customFormat="1" x14ac:dyDescent="0.25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1"/>
        <v>0</v>
      </c>
    </row>
    <row r="24" spans="1:7" s="24" customFormat="1" x14ac:dyDescent="0.25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1"/>
        <v>0</v>
      </c>
    </row>
    <row r="25" spans="1:7" s="24" customFormat="1" x14ac:dyDescent="0.25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1"/>
        <v>0</v>
      </c>
    </row>
    <row r="26" spans="1:7" s="24" customFormat="1" x14ac:dyDescent="0.25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1"/>
        <v>0</v>
      </c>
    </row>
    <row r="27" spans="1:7" s="24" customFormat="1" x14ac:dyDescent="0.25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1899935.42</v>
      </c>
      <c r="C29" s="61">
        <f>GASTO_NE_T2+GASTO_E_T2</f>
        <v>0</v>
      </c>
      <c r="D29" s="61">
        <f>GASTO_NE_T3+GASTO_E_T3</f>
        <v>1899935.42</v>
      </c>
      <c r="E29" s="61">
        <f>GASTO_NE_T4+GASTO_E_T4</f>
        <v>107021.92</v>
      </c>
      <c r="F29" s="61">
        <f>GASTO_NE_T5+GASTO_E_T5</f>
        <v>107021.92</v>
      </c>
      <c r="G29" s="61">
        <f>GASTO_NE_T6+GASTO_E_T6</f>
        <v>1792913.5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0</v>
      </c>
      <c r="Q2" s="18">
        <f>GASTO_NE_T2</f>
        <v>0</v>
      </c>
      <c r="R2" s="18">
        <f>GASTO_NE_T3</f>
        <v>0</v>
      </c>
      <c r="S2" s="18">
        <f>GASTO_NE_T4</f>
        <v>0</v>
      </c>
      <c r="T2" s="18">
        <f>GASTO_NE_T5</f>
        <v>0</v>
      </c>
      <c r="U2" s="18">
        <f>GASTO_NE_T6</f>
        <v>0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1899935.42</v>
      </c>
      <c r="Q3" s="18">
        <f>GASTO_E_T2</f>
        <v>0</v>
      </c>
      <c r="R3" s="18">
        <f>GASTO_E_T3</f>
        <v>1899935.42</v>
      </c>
      <c r="S3" s="18">
        <f>GASTO_E_T4</f>
        <v>107021.92</v>
      </c>
      <c r="T3" s="18">
        <f>GASTO_E_T5</f>
        <v>107021.92</v>
      </c>
      <c r="U3" s="18">
        <f>GASTO_E_T6</f>
        <v>1792913.5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1899935.42</v>
      </c>
      <c r="Q4" s="18">
        <f>TOTAL_E_T2</f>
        <v>0</v>
      </c>
      <c r="R4" s="18">
        <f>TOTAL_E_T3</f>
        <v>1899935.42</v>
      </c>
      <c r="S4" s="18">
        <f>TOTAL_E_T4</f>
        <v>107021.92</v>
      </c>
      <c r="T4" s="18">
        <f>TOTAL_E_T5</f>
        <v>107021.92</v>
      </c>
      <c r="U4" s="18">
        <f>TOTAL_E_T6</f>
        <v>1792913.5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activeCell="E16" sqref="E16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81" t="s">
        <v>3289</v>
      </c>
      <c r="B1" s="182"/>
      <c r="C1" s="182"/>
      <c r="D1" s="182"/>
      <c r="E1" s="182"/>
      <c r="F1" s="182"/>
      <c r="G1" s="182"/>
    </row>
    <row r="2" spans="1:7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59" t="s">
        <v>396</v>
      </c>
      <c r="B3" s="160"/>
      <c r="C3" s="160"/>
      <c r="D3" s="160"/>
      <c r="E3" s="160"/>
      <c r="F3" s="160"/>
      <c r="G3" s="161"/>
    </row>
    <row r="4" spans="1:7" x14ac:dyDescent="0.25">
      <c r="A4" s="159" t="s">
        <v>397</v>
      </c>
      <c r="B4" s="160"/>
      <c r="C4" s="160"/>
      <c r="D4" s="160"/>
      <c r="E4" s="160"/>
      <c r="F4" s="160"/>
      <c r="G4" s="161"/>
    </row>
    <row r="5" spans="1:7" x14ac:dyDescent="0.25">
      <c r="A5" s="162" t="str">
        <f>TRIMESTRE</f>
        <v>Del 1 de enero al 30 de junio de 2022 (b)</v>
      </c>
      <c r="B5" s="163"/>
      <c r="C5" s="163"/>
      <c r="D5" s="163"/>
      <c r="E5" s="163"/>
      <c r="F5" s="163"/>
      <c r="G5" s="164"/>
    </row>
    <row r="6" spans="1:7" x14ac:dyDescent="0.2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60" t="s">
        <v>0</v>
      </c>
      <c r="B7" s="165" t="s">
        <v>279</v>
      </c>
      <c r="C7" s="166"/>
      <c r="D7" s="166"/>
      <c r="E7" s="166"/>
      <c r="F7" s="167"/>
      <c r="G7" s="177" t="s">
        <v>3286</v>
      </c>
    </row>
    <row r="8" spans="1:7" ht="30.75" customHeight="1" x14ac:dyDescent="0.25">
      <c r="A8" s="16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6"/>
    </row>
    <row r="9" spans="1:7" x14ac:dyDescent="0.25">
      <c r="A9" s="52" t="s">
        <v>363</v>
      </c>
      <c r="B9" s="70">
        <f t="shared" ref="B9:G9" si="0">SUM(B10,B19,B27,B37)</f>
        <v>0</v>
      </c>
      <c r="C9" s="70">
        <f t="shared" si="0"/>
        <v>0</v>
      </c>
      <c r="D9" s="70">
        <f t="shared" si="0"/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</row>
    <row r="10" spans="1:7" x14ac:dyDescent="0.25">
      <c r="A10" s="53" t="s">
        <v>364</v>
      </c>
      <c r="B10" s="71">
        <f>SUM(B11:B18)</f>
        <v>0</v>
      </c>
      <c r="C10" s="71">
        <f t="shared" ref="C10:G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 t="shared" si="1"/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x14ac:dyDescent="0.2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7" x14ac:dyDescent="0.2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2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2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</row>
    <row r="18" spans="1:7" x14ac:dyDescent="0.2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53" t="s">
        <v>373</v>
      </c>
      <c r="B19" s="71">
        <f>SUM(B20:B26)</f>
        <v>0</v>
      </c>
      <c r="C19" s="71">
        <f t="shared" ref="C19:G19" si="2">SUM(C20:C26)</f>
        <v>0</v>
      </c>
      <c r="D19" s="71">
        <f t="shared" si="2"/>
        <v>0</v>
      </c>
      <c r="E19" s="71">
        <f t="shared" si="2"/>
        <v>0</v>
      </c>
      <c r="F19" s="71">
        <f t="shared" si="2"/>
        <v>0</v>
      </c>
      <c r="G19" s="71">
        <f t="shared" si="2"/>
        <v>0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>D20-E20</f>
        <v>0</v>
      </c>
    </row>
    <row r="21" spans="1:7" x14ac:dyDescent="0.25">
      <c r="A21" s="63" t="s">
        <v>375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2">
        <f t="shared" ref="G21:G26" si="3">D21-E21</f>
        <v>0</v>
      </c>
    </row>
    <row r="22" spans="1:7" x14ac:dyDescent="0.2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si="3"/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 t="shared" si="3"/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 t="shared" si="3"/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 t="shared" si="3"/>
        <v>0</v>
      </c>
    </row>
    <row r="26" spans="1:7" x14ac:dyDescent="0.2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 t="shared" si="3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G27" si="4">SUM(C28:C36)</f>
        <v>0</v>
      </c>
      <c r="D27" s="71">
        <f t="shared" si="4"/>
        <v>0</v>
      </c>
      <c r="E27" s="71">
        <f t="shared" si="4"/>
        <v>0</v>
      </c>
      <c r="F27" s="71">
        <f t="shared" si="4"/>
        <v>0</v>
      </c>
      <c r="G27" s="71">
        <f t="shared" si="4"/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5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5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5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5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5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5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5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5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G37" si="6">SUM(C38:C41)</f>
        <v>0</v>
      </c>
      <c r="D37" s="71">
        <f t="shared" si="6"/>
        <v>0</v>
      </c>
      <c r="E37" s="71">
        <f t="shared" si="6"/>
        <v>0</v>
      </c>
      <c r="F37" s="71">
        <f t="shared" si="6"/>
        <v>0</v>
      </c>
      <c r="G37" s="71">
        <f t="shared" si="6"/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f>D39-E39</f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f>D40-E40</f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7">SUM(B44,B53,B61,B71)</f>
        <v>1899935.42</v>
      </c>
      <c r="C43" s="73">
        <f t="shared" si="7"/>
        <v>0</v>
      </c>
      <c r="D43" s="73">
        <f t="shared" si="7"/>
        <v>1899935.42</v>
      </c>
      <c r="E43" s="73">
        <f t="shared" si="7"/>
        <v>107021.92</v>
      </c>
      <c r="F43" s="73">
        <f t="shared" si="7"/>
        <v>107021.92</v>
      </c>
      <c r="G43" s="73">
        <f t="shared" si="7"/>
        <v>1792913.5</v>
      </c>
    </row>
    <row r="44" spans="1:7" x14ac:dyDescent="0.25">
      <c r="A44" s="53" t="s">
        <v>430</v>
      </c>
      <c r="B44" s="72">
        <f t="shared" ref="B44:G44" si="8">SUM(B45:B52)</f>
        <v>1899935.42</v>
      </c>
      <c r="C44" s="72">
        <f t="shared" si="8"/>
        <v>0</v>
      </c>
      <c r="D44" s="72">
        <f t="shared" si="8"/>
        <v>1899935.42</v>
      </c>
      <c r="E44" s="72">
        <f t="shared" si="8"/>
        <v>107021.92</v>
      </c>
      <c r="F44" s="72">
        <f t="shared" si="8"/>
        <v>107021.92</v>
      </c>
      <c r="G44" s="72">
        <f t="shared" si="8"/>
        <v>1792913.5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v>0</v>
      </c>
    </row>
    <row r="49" spans="1:7" x14ac:dyDescent="0.25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v>0</v>
      </c>
    </row>
    <row r="50" spans="1:7" x14ac:dyDescent="0.25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v>0</v>
      </c>
    </row>
    <row r="51" spans="1:7" x14ac:dyDescent="0.25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</row>
    <row r="52" spans="1:7" x14ac:dyDescent="0.25">
      <c r="A52" s="69" t="s">
        <v>372</v>
      </c>
      <c r="B52" s="151">
        <v>1899935.42</v>
      </c>
      <c r="C52" s="151">
        <v>0</v>
      </c>
      <c r="D52" s="151">
        <f>+B52+C52</f>
        <v>1899935.42</v>
      </c>
      <c r="E52" s="151">
        <v>107021.92</v>
      </c>
      <c r="F52" s="151">
        <f>+E52</f>
        <v>107021.92</v>
      </c>
      <c r="G52" s="151">
        <f>+D52-E52</f>
        <v>1792913.5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9">SUM(C54:C60)</f>
        <v>0</v>
      </c>
      <c r="D53" s="71">
        <f t="shared" si="9"/>
        <v>0</v>
      </c>
      <c r="E53" s="71">
        <f t="shared" si="9"/>
        <v>0</v>
      </c>
      <c r="F53" s="71">
        <f t="shared" si="9"/>
        <v>0</v>
      </c>
      <c r="G53" s="71">
        <f t="shared" si="9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0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0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0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0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0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0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1">SUM(C62:C70)</f>
        <v>0</v>
      </c>
      <c r="D61" s="71">
        <f t="shared" si="11"/>
        <v>0</v>
      </c>
      <c r="E61" s="71">
        <f t="shared" si="11"/>
        <v>0</v>
      </c>
      <c r="F61" s="71">
        <f t="shared" si="11"/>
        <v>0</v>
      </c>
      <c r="G61" s="71">
        <f t="shared" si="11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2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2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2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2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2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2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2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2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G71" si="13">SUM(C72:C75)</f>
        <v>0</v>
      </c>
      <c r="D71" s="74">
        <f t="shared" si="13"/>
        <v>0</v>
      </c>
      <c r="E71" s="74">
        <f t="shared" si="13"/>
        <v>0</v>
      </c>
      <c r="F71" s="74">
        <f t="shared" si="13"/>
        <v>0</v>
      </c>
      <c r="G71" s="74">
        <f t="shared" si="13"/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>D74-E74</f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14">B43+B9</f>
        <v>1899935.42</v>
      </c>
      <c r="C77" s="73">
        <f t="shared" si="14"/>
        <v>0</v>
      </c>
      <c r="D77" s="73">
        <f t="shared" si="14"/>
        <v>1899935.42</v>
      </c>
      <c r="E77" s="73">
        <f t="shared" si="14"/>
        <v>107021.92</v>
      </c>
      <c r="F77" s="73">
        <f t="shared" si="14"/>
        <v>107021.92</v>
      </c>
      <c r="G77" s="73">
        <f t="shared" si="14"/>
        <v>1792913.5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0</v>
      </c>
      <c r="Q2" s="18">
        <f>'Formato 6 c)'!C9</f>
        <v>0</v>
      </c>
      <c r="R2" s="18">
        <f>'Formato 6 c)'!D9</f>
        <v>0</v>
      </c>
      <c r="S2" s="18">
        <f>'Formato 6 c)'!E9</f>
        <v>0</v>
      </c>
      <c r="T2" s="18">
        <f>'Formato 6 c)'!F9</f>
        <v>0</v>
      </c>
      <c r="U2" s="18">
        <f>'Formato 6 c)'!G9</f>
        <v>0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0</v>
      </c>
      <c r="Q12" s="18">
        <f>'Formato 6 c)'!C19</f>
        <v>0</v>
      </c>
      <c r="R12" s="18">
        <f>'Formato 6 c)'!D19</f>
        <v>0</v>
      </c>
      <c r="S12" s="18">
        <f>'Formato 6 c)'!E19</f>
        <v>0</v>
      </c>
      <c r="T12" s="18">
        <f>'Formato 6 c)'!F19</f>
        <v>0</v>
      </c>
      <c r="U12" s="18">
        <f>'Formato 6 c)'!G19</f>
        <v>0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1899935.42</v>
      </c>
      <c r="Q35" s="18">
        <f>'Formato 6 c)'!C43</f>
        <v>0</v>
      </c>
      <c r="R35" s="18">
        <f>'Formato 6 c)'!D43</f>
        <v>1899935.42</v>
      </c>
      <c r="S35" s="18">
        <f>'Formato 6 c)'!E43</f>
        <v>107021.92</v>
      </c>
      <c r="T35" s="18">
        <f>'Formato 6 c)'!F43</f>
        <v>107021.92</v>
      </c>
      <c r="U35" s="18">
        <f>'Formato 6 c)'!G43</f>
        <v>1792913.5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1899935.42</v>
      </c>
      <c r="Q36" s="18">
        <f>'Formato 6 c)'!C44</f>
        <v>0</v>
      </c>
      <c r="R36" s="18">
        <f>'Formato 6 c)'!D44</f>
        <v>1899935.42</v>
      </c>
      <c r="S36" s="18">
        <f>'Formato 6 c)'!E44</f>
        <v>107021.92</v>
      </c>
      <c r="T36" s="18">
        <f>'Formato 6 c)'!F44</f>
        <v>107021.92</v>
      </c>
      <c r="U36" s="18">
        <f>'Formato 6 c)'!G44</f>
        <v>1792913.5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1899935.42</v>
      </c>
      <c r="Q44" s="18">
        <f>'Formato 6 c)'!C52</f>
        <v>0</v>
      </c>
      <c r="R44" s="18">
        <f>'Formato 6 c)'!D52</f>
        <v>1899935.42</v>
      </c>
      <c r="S44" s="18">
        <f>'Formato 6 c)'!E52</f>
        <v>107021.92</v>
      </c>
      <c r="T44" s="18">
        <f>'Formato 6 c)'!F52</f>
        <v>107021.92</v>
      </c>
      <c r="U44" s="18">
        <f>'Formato 6 c)'!G52</f>
        <v>1792913.5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1899935.42</v>
      </c>
      <c r="Q68" s="18">
        <f>'Formato 6 c)'!C77</f>
        <v>0</v>
      </c>
      <c r="R68" s="18">
        <f>'Formato 6 c)'!D77</f>
        <v>1899935.42</v>
      </c>
      <c r="S68" s="18">
        <f>'Formato 6 c)'!E77</f>
        <v>107021.92</v>
      </c>
      <c r="T68" s="18">
        <f>'Formato 6 c)'!F77</f>
        <v>107021.92</v>
      </c>
      <c r="U68" s="18">
        <f>'Formato 6 c)'!G77</f>
        <v>1792913.5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INSTITUTO MUNICIPAL DE PLANEACION Y DESARROLLO DE APASEO EL GRANDE, Gobierno del Estado de Guanajuato</v>
      </c>
    </row>
    <row r="7" spans="2:3" x14ac:dyDescent="0.25">
      <c r="C7" t="str">
        <f>CONCATENATE(ENTE_PUBLICO," (a)")</f>
        <v>INSTITUTO MUNICIPAL DE PLANEACION Y DESARROLLO DE APASEO EL GRANDE,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3135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Gobierno del Estado de Guanajuato</v>
      </c>
    </row>
    <row r="12" spans="2:3" x14ac:dyDescent="0.25">
      <c r="B12" t="s">
        <v>794</v>
      </c>
      <c r="C12" s="24">
        <v>2022</v>
      </c>
    </row>
    <row r="14" spans="2:3" x14ac:dyDescent="0.25">
      <c r="B14" t="s">
        <v>793</v>
      </c>
      <c r="C14" s="24" t="s">
        <v>3303</v>
      </c>
    </row>
    <row r="15" spans="2:3" x14ac:dyDescent="0.25">
      <c r="C15" s="24">
        <v>2</v>
      </c>
    </row>
    <row r="16" spans="2:3" x14ac:dyDescent="0.2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2022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2022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2022 (m = g – l)</v>
      </c>
    </row>
    <row r="20" spans="4:9" ht="60" x14ac:dyDescent="0.25">
      <c r="D20" s="21" t="str">
        <f>CONCATENATE(ANIO_INFORME, " (d)")</f>
        <v>2022 (d)</v>
      </c>
      <c r="E20" s="22" t="str">
        <f>CONCATENATE("31 de diciembre de ",ANIO_INFORME-1, " (e)")</f>
        <v>31 de diciembre de 2021 (e)</v>
      </c>
      <c r="F20" s="31" t="str">
        <f>CONCATENATE("Saldo al 31 de diciembre de ",ANIO_INFORME-1, " (d)")</f>
        <v>Saldo al 31 de diciembre de 2021 (d)</v>
      </c>
    </row>
    <row r="23" spans="4:9" x14ac:dyDescent="0.25">
      <c r="D23" s="33">
        <f>ANIO_INFORME + 1</f>
        <v>2023</v>
      </c>
      <c r="E23" s="34" t="str">
        <f>CONCATENATE(ANIO_INFORME + 2, " (d)")</f>
        <v>2024 (d)</v>
      </c>
      <c r="F23" s="34" t="str">
        <f>CONCATENATE(ANIO_INFORME + 3, " (d)")</f>
        <v>2025 (d)</v>
      </c>
      <c r="G23" s="34" t="str">
        <f>CONCATENATE(ANIO_INFORME + 4, " (d)")</f>
        <v>2026 (d)</v>
      </c>
      <c r="H23" s="34" t="str">
        <f>CONCATENATE(ANIO_INFORME + 5, " (d)")</f>
        <v>2027 (d)</v>
      </c>
      <c r="I23" s="34" t="str">
        <f>CONCATENATE(ANIO_INFORME + 6, " (d)")</f>
        <v>2028 (d)</v>
      </c>
    </row>
    <row r="25" spans="4:9" x14ac:dyDescent="0.25">
      <c r="D25" s="35" t="str">
        <f>CONCATENATE(ANIO_INFORME - 5, " ",CHAR(185)," (c)")</f>
        <v>2017 ¹ (c)</v>
      </c>
      <c r="E25" s="35" t="str">
        <f>CONCATENATE(ANIO_INFORME - 4, " ",CHAR(185)," (c)")</f>
        <v>2018 ¹ (c)</v>
      </c>
      <c r="F25" s="35" t="str">
        <f>CONCATENATE(ANIO_INFORME - 3, " ",CHAR(185)," (c)")</f>
        <v>2019 ¹ (c)</v>
      </c>
      <c r="G25" s="35" t="str">
        <f>CONCATENATE(ANIO_INFORME - 2, " ",CHAR(185)," (c)")</f>
        <v>2020 ¹ (c)</v>
      </c>
      <c r="H25" s="35" t="str">
        <f>CONCATENATE(ANIO_INFORME - 1, " ",CHAR(185)," (c)")</f>
        <v>2021 ¹ (c)</v>
      </c>
      <c r="I25" s="33">
        <f>ANIO_INFORME</f>
        <v>2022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abSelected="1" topLeftCell="A3" zoomScale="90" zoomScaleNormal="90" workbookViewId="0">
      <selection activeCell="D22" sqref="D22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5" t="s">
        <v>3287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62" t="s">
        <v>277</v>
      </c>
      <c r="B3" s="163"/>
      <c r="C3" s="163"/>
      <c r="D3" s="163"/>
      <c r="E3" s="163"/>
      <c r="F3" s="163"/>
      <c r="G3" s="164"/>
    </row>
    <row r="4" spans="1:7" x14ac:dyDescent="0.25">
      <c r="A4" s="162" t="s">
        <v>399</v>
      </c>
      <c r="B4" s="163"/>
      <c r="C4" s="163"/>
      <c r="D4" s="163"/>
      <c r="E4" s="163"/>
      <c r="F4" s="163"/>
      <c r="G4" s="164"/>
    </row>
    <row r="5" spans="1:7" x14ac:dyDescent="0.25">
      <c r="A5" s="162" t="str">
        <f>TRIMESTRE</f>
        <v>Del 1 de enero al 30 de junio de 2022 (b)</v>
      </c>
      <c r="B5" s="163"/>
      <c r="C5" s="163"/>
      <c r="D5" s="163"/>
      <c r="E5" s="163"/>
      <c r="F5" s="163"/>
      <c r="G5" s="164"/>
    </row>
    <row r="6" spans="1:7" x14ac:dyDescent="0.2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71" t="s">
        <v>361</v>
      </c>
      <c r="B7" s="176" t="s">
        <v>279</v>
      </c>
      <c r="C7" s="176"/>
      <c r="D7" s="176"/>
      <c r="E7" s="176"/>
      <c r="F7" s="176"/>
      <c r="G7" s="176" t="s">
        <v>280</v>
      </c>
    </row>
    <row r="8" spans="1:7" ht="29.25" customHeight="1" x14ac:dyDescent="0.25">
      <c r="A8" s="17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3"/>
    </row>
    <row r="9" spans="1:7" x14ac:dyDescent="0.25">
      <c r="A9" s="52" t="s">
        <v>400</v>
      </c>
      <c r="B9" s="66">
        <f t="shared" ref="B9:G9" si="0">SUM(B10,B11,B12,B15,B16,B19)</f>
        <v>0</v>
      </c>
      <c r="C9" s="66">
        <f t="shared" ref="C9:F9" si="1">SUM(C10,C11,C12,C15,C16,C19)</f>
        <v>0</v>
      </c>
      <c r="D9" s="66">
        <f t="shared" si="1"/>
        <v>0</v>
      </c>
      <c r="E9" s="66">
        <f t="shared" si="1"/>
        <v>0</v>
      </c>
      <c r="F9" s="66">
        <f t="shared" si="1"/>
        <v>0</v>
      </c>
      <c r="G9" s="66">
        <f t="shared" si="0"/>
        <v>0</v>
      </c>
    </row>
    <row r="10" spans="1:7" x14ac:dyDescent="0.25">
      <c r="A10" s="53" t="s">
        <v>401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f>D10-E10</f>
        <v>0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>C13+C14</f>
        <v>0</v>
      </c>
      <c r="D12" s="67">
        <f>D13+D14</f>
        <v>0</v>
      </c>
      <c r="E12" s="67">
        <f>E13+E14</f>
        <v>0</v>
      </c>
      <c r="F12" s="67">
        <f>F13+F14</f>
        <v>0</v>
      </c>
      <c r="G12" s="67">
        <f t="shared" ref="G12" si="2"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>D15-E15</f>
        <v>0</v>
      </c>
    </row>
    <row r="16" spans="1:7" x14ac:dyDescent="0.25">
      <c r="A16" s="64" t="s">
        <v>407</v>
      </c>
      <c r="B16" s="67">
        <f>B17+B18</f>
        <v>0</v>
      </c>
      <c r="C16" s="67">
        <f>C17+C18</f>
        <v>0</v>
      </c>
      <c r="D16" s="67">
        <f>D17+D18</f>
        <v>0</v>
      </c>
      <c r="E16" s="67">
        <f>E17+E18</f>
        <v>0</v>
      </c>
      <c r="F16" s="67">
        <f>F17+F18</f>
        <v>0</v>
      </c>
      <c r="G16" s="67">
        <f t="shared" ref="G16" si="3">G17+G18</f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1376709.98</v>
      </c>
      <c r="C21" s="66">
        <f t="shared" ref="C21:G21" si="4">SUM(C22,C23,C24,C27,C28,C31)</f>
        <v>0</v>
      </c>
      <c r="D21" s="66">
        <f t="shared" si="4"/>
        <v>1376709.98</v>
      </c>
      <c r="E21" s="66">
        <f t="shared" si="4"/>
        <v>0</v>
      </c>
      <c r="F21" s="66">
        <f t="shared" si="4"/>
        <v>0</v>
      </c>
      <c r="G21" s="66">
        <f t="shared" si="4"/>
        <v>1376709.98</v>
      </c>
    </row>
    <row r="22" spans="1:7" s="24" customFormat="1" x14ac:dyDescent="0.25">
      <c r="A22" s="53" t="s">
        <v>401</v>
      </c>
      <c r="B22" s="67">
        <v>1376709.98</v>
      </c>
      <c r="C22" s="67">
        <v>0</v>
      </c>
      <c r="D22" s="67">
        <v>1376709.98</v>
      </c>
      <c r="E22" s="67">
        <v>0</v>
      </c>
      <c r="F22" s="67">
        <v>0</v>
      </c>
      <c r="G22" s="67">
        <f>D22-E22</f>
        <v>1376709.98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>C25+C26</f>
        <v>0</v>
      </c>
      <c r="D24" s="67">
        <f>D25+D26</f>
        <v>0</v>
      </c>
      <c r="E24" s="67">
        <f>E25+E26</f>
        <v>0</v>
      </c>
      <c r="F24" s="67">
        <f>F25+F26</f>
        <v>0</v>
      </c>
      <c r="G24" s="67">
        <f t="shared" ref="G24" si="5">G25+G26</f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>D27-E27</f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>C29+C30</f>
        <v>0</v>
      </c>
      <c r="D28" s="67">
        <f>D29+D30</f>
        <v>0</v>
      </c>
      <c r="E28" s="67">
        <f>E29+E30</f>
        <v>0</v>
      </c>
      <c r="F28" s="67">
        <f>F29+F30</f>
        <v>0</v>
      </c>
      <c r="G28" s="67">
        <f t="shared" ref="G28" si="6">G29+G30</f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7">B21+B9</f>
        <v>1376709.98</v>
      </c>
      <c r="C33" s="66">
        <f t="shared" si="7"/>
        <v>0</v>
      </c>
      <c r="D33" s="66">
        <f t="shared" si="7"/>
        <v>1376709.98</v>
      </c>
      <c r="E33" s="66">
        <f t="shared" si="7"/>
        <v>0</v>
      </c>
      <c r="F33" s="66">
        <f t="shared" si="7"/>
        <v>0</v>
      </c>
      <c r="G33" s="66">
        <f t="shared" si="7"/>
        <v>1376709.98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0</v>
      </c>
      <c r="Q2" s="18">
        <f>'Formato 6 d)'!C9</f>
        <v>0</v>
      </c>
      <c r="R2" s="18">
        <f>'Formato 6 d)'!D9</f>
        <v>0</v>
      </c>
      <c r="S2" s="18">
        <f>'Formato 6 d)'!E9</f>
        <v>0</v>
      </c>
      <c r="T2" s="18">
        <f>'Formato 6 d)'!F9</f>
        <v>0</v>
      </c>
      <c r="U2" s="18">
        <f>'Formato 6 d)'!G9</f>
        <v>0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0</v>
      </c>
      <c r="Q3" s="18">
        <f>'Formato 6 d)'!C10</f>
        <v>0</v>
      </c>
      <c r="R3" s="18">
        <f>'Formato 6 d)'!D10</f>
        <v>0</v>
      </c>
      <c r="S3" s="18">
        <f>'Formato 6 d)'!E10</f>
        <v>0</v>
      </c>
      <c r="T3" s="18">
        <f>'Formato 6 d)'!F10</f>
        <v>0</v>
      </c>
      <c r="U3" s="18">
        <f>'Formato 6 d)'!G10</f>
        <v>0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1376709.98</v>
      </c>
      <c r="Q13" s="18">
        <f>'Formato 6 d)'!C21</f>
        <v>0</v>
      </c>
      <c r="R13" s="18">
        <f>'Formato 6 d)'!D21</f>
        <v>1376709.98</v>
      </c>
      <c r="S13" s="18">
        <f>'Formato 6 d)'!E21</f>
        <v>0</v>
      </c>
      <c r="T13" s="18">
        <f>'Formato 6 d)'!F21</f>
        <v>0</v>
      </c>
      <c r="U13" s="18">
        <f>'Formato 6 d)'!G21</f>
        <v>1376709.98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1376709.98</v>
      </c>
      <c r="Q14" s="18">
        <f>'Formato 6 d)'!C22</f>
        <v>0</v>
      </c>
      <c r="R14" s="18">
        <f>'Formato 6 d)'!D22</f>
        <v>1376709.98</v>
      </c>
      <c r="S14" s="18">
        <f>'Formato 6 d)'!E22</f>
        <v>0</v>
      </c>
      <c r="T14" s="18">
        <f>'Formato 6 d)'!F22</f>
        <v>0</v>
      </c>
      <c r="U14" s="18">
        <f>'Formato 6 d)'!G22</f>
        <v>1376709.98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1376709.98</v>
      </c>
      <c r="Q24" s="18">
        <f>'Formato 6 d)'!C33</f>
        <v>0</v>
      </c>
      <c r="R24" s="18">
        <f>'Formato 6 d)'!D33</f>
        <v>1376709.98</v>
      </c>
      <c r="S24" s="18">
        <f>'Formato 6 d)'!E33</f>
        <v>0</v>
      </c>
      <c r="T24" s="18">
        <f>'Formato 6 d)'!F33</f>
        <v>0</v>
      </c>
      <c r="U24" s="18">
        <f>'Formato 6 d)'!G33</f>
        <v>1376709.98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13" zoomScale="85" zoomScaleNormal="85" zoomScalePageLayoutView="90" workbookViewId="0">
      <selection activeCell="A37" sqref="A37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74" t="s">
        <v>413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ENTIDAD</f>
        <v>Gobierno del Estado de Guanajuato</v>
      </c>
      <c r="B2" s="157"/>
      <c r="C2" s="157"/>
      <c r="D2" s="157"/>
      <c r="E2" s="157"/>
      <c r="F2" s="157"/>
      <c r="G2" s="158"/>
    </row>
    <row r="3" spans="1:7" x14ac:dyDescent="0.25">
      <c r="A3" s="159" t="s">
        <v>414</v>
      </c>
      <c r="B3" s="160"/>
      <c r="C3" s="160"/>
      <c r="D3" s="160"/>
      <c r="E3" s="160"/>
      <c r="F3" s="160"/>
      <c r="G3" s="161"/>
    </row>
    <row r="4" spans="1:7" x14ac:dyDescent="0.25">
      <c r="A4" s="159" t="s">
        <v>118</v>
      </c>
      <c r="B4" s="160"/>
      <c r="C4" s="160"/>
      <c r="D4" s="160"/>
      <c r="E4" s="160"/>
      <c r="F4" s="160"/>
      <c r="G4" s="161"/>
    </row>
    <row r="5" spans="1:7" x14ac:dyDescent="0.25">
      <c r="A5" s="159" t="s">
        <v>415</v>
      </c>
      <c r="B5" s="160"/>
      <c r="C5" s="160"/>
      <c r="D5" s="160"/>
      <c r="E5" s="160"/>
      <c r="F5" s="160"/>
      <c r="G5" s="161"/>
    </row>
    <row r="6" spans="1:7" x14ac:dyDescent="0.25">
      <c r="A6" s="171" t="s">
        <v>3288</v>
      </c>
      <c r="B6" s="51">
        <f>ANIO1P</f>
        <v>2023</v>
      </c>
      <c r="C6" s="184" t="str">
        <f>ANIO2P</f>
        <v>2024 (d)</v>
      </c>
      <c r="D6" s="184" t="str">
        <f>ANIO3P</f>
        <v>2025 (d)</v>
      </c>
      <c r="E6" s="184" t="str">
        <f>ANIO4P</f>
        <v>2026 (d)</v>
      </c>
      <c r="F6" s="184" t="str">
        <f>ANIO5P</f>
        <v>2027 (d)</v>
      </c>
      <c r="G6" s="184" t="str">
        <f>ANIO6P</f>
        <v>2028 (d)</v>
      </c>
    </row>
    <row r="7" spans="1:7" ht="48" customHeight="1" x14ac:dyDescent="0.25">
      <c r="A7" s="172"/>
      <c r="B7" s="88" t="s">
        <v>3291</v>
      </c>
      <c r="C7" s="185"/>
      <c r="D7" s="185"/>
      <c r="E7" s="185"/>
      <c r="F7" s="185"/>
      <c r="G7" s="185"/>
    </row>
    <row r="8" spans="1:7" x14ac:dyDescent="0.25">
      <c r="A8" s="52" t="s">
        <v>421</v>
      </c>
      <c r="B8" s="59">
        <f t="shared" ref="B8:G8" si="0">SUM(B9:B20)</f>
        <v>0</v>
      </c>
      <c r="C8" s="59">
        <f t="shared" si="0"/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417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1">SUM(B23:B27)</f>
        <v>0</v>
      </c>
      <c r="C22" s="61">
        <f t="shared" si="1"/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0</v>
      </c>
      <c r="C29" s="61">
        <f t="shared" si="2"/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0</v>
      </c>
      <c r="C32" s="61">
        <f t="shared" si="3"/>
        <v>0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 t="shared" si="3"/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 t="shared" ref="B37:G37" si="4">B36+B35</f>
        <v>0</v>
      </c>
      <c r="C37" s="61">
        <f t="shared" si="4"/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 t="shared" si="4"/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F20" sqref="F20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74" t="s">
        <v>451</v>
      </c>
      <c r="B1" s="174"/>
      <c r="C1" s="174"/>
      <c r="D1" s="174"/>
      <c r="E1" s="174"/>
      <c r="F1" s="174"/>
      <c r="G1" s="174"/>
    </row>
    <row r="2" spans="1:7" customFormat="1" x14ac:dyDescent="0.25">
      <c r="A2" s="156" t="str">
        <f>ENTIDAD</f>
        <v>Gobierno del Estado de Guanajuato</v>
      </c>
      <c r="B2" s="157"/>
      <c r="C2" s="157"/>
      <c r="D2" s="157"/>
      <c r="E2" s="157"/>
      <c r="F2" s="157"/>
      <c r="G2" s="158"/>
    </row>
    <row r="3" spans="1:7" customFormat="1" x14ac:dyDescent="0.25">
      <c r="A3" s="159" t="s">
        <v>452</v>
      </c>
      <c r="B3" s="160"/>
      <c r="C3" s="160"/>
      <c r="D3" s="160"/>
      <c r="E3" s="160"/>
      <c r="F3" s="160"/>
      <c r="G3" s="161"/>
    </row>
    <row r="4" spans="1:7" customFormat="1" x14ac:dyDescent="0.25">
      <c r="A4" s="159" t="s">
        <v>118</v>
      </c>
      <c r="B4" s="160"/>
      <c r="C4" s="160"/>
      <c r="D4" s="160"/>
      <c r="E4" s="160"/>
      <c r="F4" s="160"/>
      <c r="G4" s="161"/>
    </row>
    <row r="5" spans="1:7" customFormat="1" x14ac:dyDescent="0.25">
      <c r="A5" s="159" t="s">
        <v>415</v>
      </c>
      <c r="B5" s="160"/>
      <c r="C5" s="160"/>
      <c r="D5" s="160"/>
      <c r="E5" s="160"/>
      <c r="F5" s="160"/>
      <c r="G5" s="161"/>
    </row>
    <row r="6" spans="1:7" customFormat="1" x14ac:dyDescent="0.25">
      <c r="A6" s="186" t="s">
        <v>3142</v>
      </c>
      <c r="B6" s="51">
        <f>ANIO1P</f>
        <v>2023</v>
      </c>
      <c r="C6" s="184" t="str">
        <f>ANIO2P</f>
        <v>2024 (d)</v>
      </c>
      <c r="D6" s="184" t="str">
        <f>ANIO3P</f>
        <v>2025 (d)</v>
      </c>
      <c r="E6" s="184" t="str">
        <f>ANIO4P</f>
        <v>2026 (d)</v>
      </c>
      <c r="F6" s="184" t="str">
        <f>ANIO5P</f>
        <v>2027 (d)</v>
      </c>
      <c r="G6" s="184" t="str">
        <f>ANIO6P</f>
        <v>2028 (d)</v>
      </c>
    </row>
    <row r="7" spans="1:7" customFormat="1" ht="48" customHeight="1" x14ac:dyDescent="0.25">
      <c r="A7" s="187"/>
      <c r="B7" s="88" t="s">
        <v>3291</v>
      </c>
      <c r="C7" s="185"/>
      <c r="D7" s="185"/>
      <c r="E7" s="185"/>
      <c r="F7" s="185"/>
      <c r="G7" s="185"/>
    </row>
    <row r="8" spans="1:7" x14ac:dyDescent="0.25">
      <c r="A8" s="52" t="s">
        <v>453</v>
      </c>
      <c r="B8" s="59">
        <f t="shared" ref="B8:G8" si="0">SUM(B9:B17)</f>
        <v>0</v>
      </c>
      <c r="C8" s="59">
        <f t="shared" si="0"/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0</v>
      </c>
      <c r="C19" s="61">
        <f t="shared" si="1"/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0</v>
      </c>
      <c r="C30" s="61">
        <f t="shared" si="2"/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zoomScale="90" zoomScaleNormal="90" workbookViewId="0">
      <selection activeCell="E34" sqref="E34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74" t="s">
        <v>466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ENTIDAD</f>
        <v>Gobierno del Estado de Guanajuato</v>
      </c>
      <c r="B2" s="157"/>
      <c r="C2" s="157"/>
      <c r="D2" s="157"/>
      <c r="E2" s="157"/>
      <c r="F2" s="157"/>
      <c r="G2" s="158"/>
    </row>
    <row r="3" spans="1:7" x14ac:dyDescent="0.25">
      <c r="A3" s="159" t="s">
        <v>467</v>
      </c>
      <c r="B3" s="160"/>
      <c r="C3" s="160"/>
      <c r="D3" s="160"/>
      <c r="E3" s="160"/>
      <c r="F3" s="160"/>
      <c r="G3" s="161"/>
    </row>
    <row r="4" spans="1:7" x14ac:dyDescent="0.25">
      <c r="A4" s="165" t="s">
        <v>118</v>
      </c>
      <c r="B4" s="166"/>
      <c r="C4" s="166"/>
      <c r="D4" s="166"/>
      <c r="E4" s="166"/>
      <c r="F4" s="166"/>
      <c r="G4" s="167"/>
    </row>
    <row r="5" spans="1:7" x14ac:dyDescent="0.25">
      <c r="A5" s="191" t="s">
        <v>3288</v>
      </c>
      <c r="B5" s="189" t="str">
        <f>ANIO5R</f>
        <v>2017 ¹ (c)</v>
      </c>
      <c r="C5" s="189" t="str">
        <f>ANIO4R</f>
        <v>2018 ¹ (c)</v>
      </c>
      <c r="D5" s="189" t="str">
        <f>ANIO3R</f>
        <v>2019 ¹ (c)</v>
      </c>
      <c r="E5" s="189" t="str">
        <f>ANIO2R</f>
        <v>2020 ¹ (c)</v>
      </c>
      <c r="F5" s="189" t="str">
        <f>ANIO1R</f>
        <v>2021 ¹ (c)</v>
      </c>
      <c r="G5" s="51">
        <f>ANIO_INFORME</f>
        <v>2022</v>
      </c>
    </row>
    <row r="6" spans="1:7" ht="32.1" customHeight="1" x14ac:dyDescent="0.25">
      <c r="A6" s="192"/>
      <c r="B6" s="190"/>
      <c r="C6" s="190"/>
      <c r="D6" s="190"/>
      <c r="E6" s="190"/>
      <c r="F6" s="190"/>
      <c r="G6" s="88" t="s">
        <v>3294</v>
      </c>
    </row>
    <row r="7" spans="1:7" x14ac:dyDescent="0.25">
      <c r="A7" s="52" t="s">
        <v>468</v>
      </c>
      <c r="B7" s="59">
        <f t="shared" ref="B7:G7" si="0">SUM(B8:B19)</f>
        <v>0</v>
      </c>
      <c r="C7" s="59">
        <f t="shared" si="0"/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6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478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0</v>
      </c>
      <c r="C21" s="61">
        <f t="shared" si="1"/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</v>
      </c>
      <c r="C28" s="61">
        <f t="shared" si="2"/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0</v>
      </c>
      <c r="C31" s="61">
        <f t="shared" si="3"/>
        <v>0</v>
      </c>
      <c r="D31" s="61">
        <f t="shared" si="3"/>
        <v>0</v>
      </c>
      <c r="E31" s="61">
        <f t="shared" si="3"/>
        <v>0</v>
      </c>
      <c r="F31" s="61">
        <f t="shared" si="3"/>
        <v>0</v>
      </c>
      <c r="G31" s="61">
        <f t="shared" si="3"/>
        <v>0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 t="shared" ref="B36:G36" si="4">B34+B35</f>
        <v>0</v>
      </c>
      <c r="C36" s="61">
        <f t="shared" si="4"/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8" t="s">
        <v>3292</v>
      </c>
      <c r="B39" s="188"/>
      <c r="C39" s="188"/>
      <c r="D39" s="188"/>
      <c r="E39" s="188"/>
      <c r="F39" s="188"/>
      <c r="G39" s="188"/>
    </row>
    <row r="40" spans="1:7" ht="15" customHeight="1" x14ac:dyDescent="0.25">
      <c r="A40" s="188" t="s">
        <v>3293</v>
      </c>
      <c r="B40" s="188"/>
      <c r="C40" s="188"/>
      <c r="D40" s="188"/>
      <c r="E40" s="188"/>
      <c r="F40" s="188"/>
      <c r="G40" s="188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0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G23" sqref="G23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74" t="s">
        <v>490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ENTIDAD</f>
        <v>Gobierno del Estado de Guanajuato</v>
      </c>
      <c r="B2" s="157"/>
      <c r="C2" s="157"/>
      <c r="D2" s="157"/>
      <c r="E2" s="157"/>
      <c r="F2" s="157"/>
      <c r="G2" s="158"/>
    </row>
    <row r="3" spans="1:7" x14ac:dyDescent="0.25">
      <c r="A3" s="159" t="s">
        <v>491</v>
      </c>
      <c r="B3" s="160"/>
      <c r="C3" s="160"/>
      <c r="D3" s="160"/>
      <c r="E3" s="160"/>
      <c r="F3" s="160"/>
      <c r="G3" s="161"/>
    </row>
    <row r="4" spans="1:7" x14ac:dyDescent="0.25">
      <c r="A4" s="165" t="s">
        <v>118</v>
      </c>
      <c r="B4" s="166"/>
      <c r="C4" s="166"/>
      <c r="D4" s="166"/>
      <c r="E4" s="166"/>
      <c r="F4" s="166"/>
      <c r="G4" s="167"/>
    </row>
    <row r="5" spans="1:7" x14ac:dyDescent="0.25">
      <c r="A5" s="193" t="s">
        <v>3142</v>
      </c>
      <c r="B5" s="189" t="str">
        <f>ANIO5R</f>
        <v>2017 ¹ (c)</v>
      </c>
      <c r="C5" s="189" t="str">
        <f>ANIO4R</f>
        <v>2018 ¹ (c)</v>
      </c>
      <c r="D5" s="189" t="str">
        <f>ANIO3R</f>
        <v>2019 ¹ (c)</v>
      </c>
      <c r="E5" s="189" t="str">
        <f>ANIO2R</f>
        <v>2020 ¹ (c)</v>
      </c>
      <c r="F5" s="189" t="str">
        <f>ANIO1R</f>
        <v>2021 ¹ (c)</v>
      </c>
      <c r="G5" s="51">
        <f>ANIO_INFORME</f>
        <v>2022</v>
      </c>
    </row>
    <row r="6" spans="1:7" ht="32.1" customHeight="1" x14ac:dyDescent="0.25">
      <c r="A6" s="194"/>
      <c r="B6" s="190"/>
      <c r="C6" s="190"/>
      <c r="D6" s="190"/>
      <c r="E6" s="190"/>
      <c r="F6" s="190"/>
      <c r="G6" s="88" t="s">
        <v>3295</v>
      </c>
    </row>
    <row r="7" spans="1:7" x14ac:dyDescent="0.25">
      <c r="A7" s="52" t="s">
        <v>492</v>
      </c>
      <c r="B7" s="59">
        <f t="shared" ref="B7:G7" si="0">SUM(B8:B16)</f>
        <v>0</v>
      </c>
      <c r="C7" s="59">
        <f t="shared" si="0"/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454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455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0</v>
      </c>
      <c r="C18" s="61">
        <f t="shared" si="1"/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0</v>
      </c>
      <c r="C29" s="60">
        <f t="shared" si="2"/>
        <v>0</v>
      </c>
      <c r="D29" s="60">
        <f t="shared" si="2"/>
        <v>0</v>
      </c>
      <c r="E29" s="60">
        <f t="shared" si="2"/>
        <v>0</v>
      </c>
      <c r="F29" s="60">
        <f t="shared" si="2"/>
        <v>0</v>
      </c>
      <c r="G29" s="60">
        <f t="shared" si="2"/>
        <v>0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8" t="s">
        <v>3292</v>
      </c>
      <c r="B32" s="188"/>
      <c r="C32" s="188"/>
      <c r="D32" s="188"/>
      <c r="E32" s="188"/>
      <c r="F32" s="188"/>
      <c r="G32" s="188"/>
    </row>
    <row r="33" spans="1:7" x14ac:dyDescent="0.25">
      <c r="A33" s="188" t="s">
        <v>3293</v>
      </c>
      <c r="B33" s="188"/>
      <c r="C33" s="188"/>
      <c r="D33" s="188"/>
      <c r="E33" s="188"/>
      <c r="F33" s="188"/>
      <c r="G33" s="18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0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0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0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0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7" sqref="A7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8" t="s">
        <v>495</v>
      </c>
      <c r="B1" s="168"/>
      <c r="C1" s="168"/>
      <c r="D1" s="168"/>
      <c r="E1" s="168"/>
      <c r="F1" s="168"/>
      <c r="G1" s="111"/>
    </row>
    <row r="2" spans="1:7" x14ac:dyDescent="0.25">
      <c r="A2" s="156" t="str">
        <f>ENTE_PUBLICO</f>
        <v>INSTITUTO MUNICIPAL DE PLANEACION Y DESARROLLO DE APASEO EL GRANDE, Gobierno del Estado de Guanajuato</v>
      </c>
      <c r="B2" s="157"/>
      <c r="C2" s="157"/>
      <c r="D2" s="157"/>
      <c r="E2" s="157"/>
      <c r="F2" s="158"/>
    </row>
    <row r="3" spans="1:7" x14ac:dyDescent="0.25">
      <c r="A3" s="165" t="s">
        <v>496</v>
      </c>
      <c r="B3" s="166"/>
      <c r="C3" s="166"/>
      <c r="D3" s="166"/>
      <c r="E3" s="166"/>
      <c r="F3" s="167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x14ac:dyDescent="0.2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x14ac:dyDescent="0.2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x14ac:dyDescent="0.25">
      <c r="A13" s="139" t="s">
        <v>509</v>
      </c>
      <c r="B13" s="60"/>
      <c r="C13" s="60"/>
      <c r="D13" s="60"/>
      <c r="E13" s="60"/>
      <c r="F13" s="60"/>
    </row>
    <row r="14" spans="1:7" x14ac:dyDescent="0.2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x14ac:dyDescent="0.25">
      <c r="A17" s="139" t="s">
        <v>509</v>
      </c>
      <c r="B17" s="60"/>
      <c r="C17" s="60"/>
      <c r="D17" s="60"/>
      <c r="E17" s="60"/>
      <c r="F17" s="60"/>
    </row>
    <row r="18" spans="1:6" x14ac:dyDescent="0.2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x14ac:dyDescent="0.25">
      <c r="A22" s="64" t="s">
        <v>515</v>
      </c>
      <c r="B22" s="146"/>
      <c r="C22" s="146"/>
      <c r="D22" s="146"/>
      <c r="E22" s="146"/>
      <c r="F22" s="146"/>
    </row>
    <row r="23" spans="1:6" x14ac:dyDescent="0.2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48" zoomScale="90" zoomScaleNormal="90" workbookViewId="0">
      <selection activeCell="E77" sqref="E7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8" t="s">
        <v>545</v>
      </c>
      <c r="B1" s="168"/>
      <c r="C1" s="168"/>
      <c r="D1" s="168"/>
      <c r="E1" s="168"/>
      <c r="F1" s="168"/>
    </row>
    <row r="2" spans="1:6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8"/>
    </row>
    <row r="3" spans="1:6" x14ac:dyDescent="0.25">
      <c r="A3" s="159" t="s">
        <v>117</v>
      </c>
      <c r="B3" s="160"/>
      <c r="C3" s="160"/>
      <c r="D3" s="160"/>
      <c r="E3" s="160"/>
      <c r="F3" s="161"/>
    </row>
    <row r="4" spans="1:6" x14ac:dyDescent="0.25">
      <c r="A4" s="162" t="str">
        <f>PERIODO_INFORME</f>
        <v>Al 31 de diciembre de 2021 y al 30 de junio de 2022 (b)</v>
      </c>
      <c r="B4" s="163"/>
      <c r="C4" s="163"/>
      <c r="D4" s="163"/>
      <c r="E4" s="163"/>
      <c r="F4" s="164"/>
    </row>
    <row r="5" spans="1:6" x14ac:dyDescent="0.25">
      <c r="A5" s="165" t="s">
        <v>118</v>
      </c>
      <c r="B5" s="166"/>
      <c r="C5" s="166"/>
      <c r="D5" s="166"/>
      <c r="E5" s="166"/>
      <c r="F5" s="167"/>
    </row>
    <row r="6" spans="1:6" s="3" customFormat="1" ht="30" x14ac:dyDescent="0.25">
      <c r="A6" s="133" t="s">
        <v>3284</v>
      </c>
      <c r="B6" s="134" t="str">
        <f>ANIO</f>
        <v>2022 (d)</v>
      </c>
      <c r="C6" s="131" t="str">
        <f>ULTIMO</f>
        <v>31 de diciembre de 2021 (e)</v>
      </c>
      <c r="D6" s="135" t="s">
        <v>0</v>
      </c>
      <c r="E6" s="134" t="str">
        <f>ANIO</f>
        <v>2022 (d)</v>
      </c>
      <c r="F6" s="131" t="str">
        <f>ULTIMO</f>
        <v>31 de diciembre de 2021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378997.66</v>
      </c>
      <c r="C9" s="60">
        <f>SUM(C10:C16)</f>
        <v>0</v>
      </c>
      <c r="D9" s="100" t="s">
        <v>54</v>
      </c>
      <c r="E9" s="60">
        <f>SUM(E10:E18)</f>
        <v>10375.5</v>
      </c>
      <c r="F9" s="60">
        <f>SUM(F10:F18)</f>
        <v>0</v>
      </c>
    </row>
    <row r="10" spans="1:6" x14ac:dyDescent="0.25">
      <c r="A10" s="96" t="s">
        <v>4</v>
      </c>
      <c r="B10" s="60">
        <v>10000</v>
      </c>
      <c r="C10" s="60">
        <v>0</v>
      </c>
      <c r="D10" s="101" t="s">
        <v>55</v>
      </c>
      <c r="E10" s="60">
        <v>0</v>
      </c>
      <c r="F10" s="60">
        <v>0</v>
      </c>
    </row>
    <row r="11" spans="1:6" x14ac:dyDescent="0.25">
      <c r="A11" s="96" t="s">
        <v>5</v>
      </c>
      <c r="B11" s="60">
        <v>368997.66</v>
      </c>
      <c r="C11" s="60">
        <v>0</v>
      </c>
      <c r="D11" s="101" t="s">
        <v>56</v>
      </c>
      <c r="E11" s="60">
        <v>0</v>
      </c>
      <c r="F11" s="60">
        <v>0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60">
        <v>0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0</v>
      </c>
      <c r="C14" s="60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10375.5</v>
      </c>
      <c r="F16" s="60">
        <v>0</v>
      </c>
    </row>
    <row r="17" spans="1:6" x14ac:dyDescent="0.25">
      <c r="A17" s="95" t="s">
        <v>11</v>
      </c>
      <c r="B17" s="60">
        <f>SUM(B18:B24)</f>
        <v>0</v>
      </c>
      <c r="C17" s="60">
        <f>SUM(C18:C24)</f>
        <v>0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60">
        <v>0</v>
      </c>
      <c r="C18" s="60">
        <v>0</v>
      </c>
      <c r="D18" s="101" t="s">
        <v>63</v>
      </c>
      <c r="E18" s="60">
        <v>0</v>
      </c>
      <c r="F18" s="60">
        <v>0</v>
      </c>
    </row>
    <row r="19" spans="1:6" x14ac:dyDescent="0.25">
      <c r="A19" s="97" t="s">
        <v>13</v>
      </c>
      <c r="B19" s="60">
        <v>0</v>
      </c>
      <c r="C19" s="60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0</v>
      </c>
      <c r="C20" s="60">
        <v>0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378997.66</v>
      </c>
      <c r="C47" s="61">
        <f>C9+C17+C25+C31+C38+C41</f>
        <v>0</v>
      </c>
      <c r="D47" s="99" t="s">
        <v>91</v>
      </c>
      <c r="E47" s="61">
        <f>E9+E19+E23+E26+E27+E31+E38+E42</f>
        <v>10375.5</v>
      </c>
      <c r="F47" s="61">
        <f>F9+F19+F23+F26+F27+F31+F38+F42</f>
        <v>0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0</v>
      </c>
      <c r="C52" s="60">
        <v>0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0</v>
      </c>
      <c r="C53" s="60">
        <v>0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0</v>
      </c>
      <c r="C54" s="60">
        <v>0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0</v>
      </c>
      <c r="C55" s="60">
        <v>0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10375.5</v>
      </c>
      <c r="F59" s="61">
        <f>F47+F57</f>
        <v>0</v>
      </c>
    </row>
    <row r="60" spans="1:6" x14ac:dyDescent="0.25">
      <c r="A60" s="55" t="s">
        <v>50</v>
      </c>
      <c r="B60" s="61">
        <f>SUM(B50:B58)</f>
        <v>0</v>
      </c>
      <c r="C60" s="61">
        <f>SUM(C50:C58)</f>
        <v>0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378997.66</v>
      </c>
      <c r="C62" s="61">
        <f>SUM(C47+C60)</f>
        <v>0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0</v>
      </c>
      <c r="F63" s="77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77">
        <v>0</v>
      </c>
      <c r="F64" s="77">
        <v>0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368622.16</v>
      </c>
      <c r="F68" s="77">
        <f>SUM(F69:F73)</f>
        <v>0</v>
      </c>
    </row>
    <row r="69" spans="1:6" x14ac:dyDescent="0.25">
      <c r="A69" s="12"/>
      <c r="B69" s="54"/>
      <c r="C69" s="54"/>
      <c r="D69" s="103" t="s">
        <v>107</v>
      </c>
      <c r="E69" s="77">
        <v>368622.16</v>
      </c>
      <c r="F69" s="77">
        <v>0</v>
      </c>
    </row>
    <row r="70" spans="1:6" x14ac:dyDescent="0.25">
      <c r="A70" s="12"/>
      <c r="B70" s="54"/>
      <c r="C70" s="54"/>
      <c r="D70" s="103" t="s">
        <v>108</v>
      </c>
      <c r="E70" s="77">
        <v>0</v>
      </c>
      <c r="F70" s="77">
        <v>0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368622.16</v>
      </c>
      <c r="F79" s="61">
        <f>F63+F68+F75</f>
        <v>0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378997.66</v>
      </c>
      <c r="F81" s="61">
        <f>F59+F79</f>
        <v>0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378997.66</v>
      </c>
      <c r="Q4" s="18">
        <f>'Formato 1'!C9</f>
        <v>0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10000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368997.66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0</v>
      </c>
      <c r="Q12" s="18">
        <f>'Formato 1'!C17</f>
        <v>0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0</v>
      </c>
      <c r="Q15" s="18">
        <f>'Formato 1'!C20</f>
        <v>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378997.66</v>
      </c>
      <c r="Q42" s="18">
        <f>'Formato 1'!C47</f>
        <v>0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0</v>
      </c>
      <c r="Q47">
        <f>'Formato 1'!C53</f>
        <v>0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0</v>
      </c>
      <c r="Q49">
        <f>'Formato 1'!C55</f>
        <v>0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0</v>
      </c>
      <c r="Q53">
        <f>'Formato 1'!C60</f>
        <v>0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378997.66</v>
      </c>
      <c r="Q54">
        <f>'Formato 1'!C62</f>
        <v>0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10375.5</v>
      </c>
      <c r="Q57">
        <f>'Formato 1'!F9</f>
        <v>0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0</v>
      </c>
      <c r="Q59">
        <f>'Formato 1'!F11</f>
        <v>0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10375.5</v>
      </c>
      <c r="Q64">
        <f>'Formato 1'!F16</f>
        <v>0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10375.5</v>
      </c>
      <c r="Q95">
        <f>'Formato 1'!F47</f>
        <v>0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10375.5</v>
      </c>
      <c r="Q104">
        <f>'Formato 1'!F59</f>
        <v>0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368622.16</v>
      </c>
      <c r="Q110">
        <f>'Formato 1'!F68</f>
        <v>0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368622.16</v>
      </c>
      <c r="Q111">
        <f>'Formato 1'!F69</f>
        <v>0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0</v>
      </c>
      <c r="Q112">
        <f>'Formato 1'!F70</f>
        <v>0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368622.16</v>
      </c>
      <c r="Q119">
        <f>'Formato 1'!F79</f>
        <v>0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378997.66</v>
      </c>
      <c r="Q120">
        <f>'Formato 1'!F81</f>
        <v>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G22" sqref="G22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70" t="s">
        <v>544</v>
      </c>
      <c r="B1" s="170"/>
      <c r="C1" s="170"/>
      <c r="D1" s="170"/>
      <c r="E1" s="170"/>
      <c r="F1" s="170"/>
      <c r="G1" s="170"/>
      <c r="H1" s="170"/>
    </row>
    <row r="2" spans="1:9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7"/>
      <c r="H2" s="158"/>
    </row>
    <row r="3" spans="1:9" x14ac:dyDescent="0.25">
      <c r="A3" s="159" t="s">
        <v>120</v>
      </c>
      <c r="B3" s="160"/>
      <c r="C3" s="160"/>
      <c r="D3" s="160"/>
      <c r="E3" s="160"/>
      <c r="F3" s="160"/>
      <c r="G3" s="160"/>
      <c r="H3" s="161"/>
    </row>
    <row r="4" spans="1:9" x14ac:dyDescent="0.25">
      <c r="A4" s="162" t="str">
        <f>PERIODO_INFORME</f>
        <v>Al 31 de diciembre de 2021 y al 30 de junio de 2022 (b)</v>
      </c>
      <c r="B4" s="163"/>
      <c r="C4" s="163"/>
      <c r="D4" s="163"/>
      <c r="E4" s="163"/>
      <c r="F4" s="163"/>
      <c r="G4" s="163"/>
      <c r="H4" s="164"/>
    </row>
    <row r="5" spans="1:9" x14ac:dyDescent="0.25">
      <c r="A5" s="165" t="s">
        <v>118</v>
      </c>
      <c r="B5" s="166"/>
      <c r="C5" s="166"/>
      <c r="D5" s="166"/>
      <c r="E5" s="166"/>
      <c r="F5" s="166"/>
      <c r="G5" s="166"/>
      <c r="H5" s="167"/>
    </row>
    <row r="6" spans="1:9" ht="45" x14ac:dyDescent="0.25">
      <c r="A6" s="104" t="s">
        <v>121</v>
      </c>
      <c r="B6" s="105" t="str">
        <f>ULTIMO_SALDO</f>
        <v>Saldo al 31 de diciembre de 2021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0</v>
      </c>
      <c r="C18" s="132"/>
      <c r="D18" s="132"/>
      <c r="E18" s="132"/>
      <c r="F18" s="61">
        <v>10375.5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0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10375.5</v>
      </c>
      <c r="G20" s="61">
        <f>G8+G18</f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9" t="s">
        <v>3300</v>
      </c>
      <c r="B33" s="169"/>
      <c r="C33" s="169"/>
      <c r="D33" s="169"/>
      <c r="E33" s="169"/>
      <c r="F33" s="169"/>
      <c r="G33" s="169"/>
      <c r="H33" s="169"/>
    </row>
    <row r="34" spans="1:8" ht="12" customHeight="1" x14ac:dyDescent="0.25">
      <c r="A34" s="169"/>
      <c r="B34" s="169"/>
      <c r="C34" s="169"/>
      <c r="D34" s="169"/>
      <c r="E34" s="169"/>
      <c r="F34" s="169"/>
      <c r="G34" s="169"/>
      <c r="H34" s="169"/>
    </row>
    <row r="35" spans="1:8" ht="12" customHeight="1" x14ac:dyDescent="0.25">
      <c r="A35" s="169"/>
      <c r="B35" s="169"/>
      <c r="C35" s="169"/>
      <c r="D35" s="169"/>
      <c r="E35" s="169"/>
      <c r="F35" s="169"/>
      <c r="G35" s="169"/>
      <c r="H35" s="169"/>
    </row>
    <row r="36" spans="1:8" ht="12" customHeight="1" x14ac:dyDescent="0.25">
      <c r="A36" s="169"/>
      <c r="B36" s="169"/>
      <c r="C36" s="169"/>
      <c r="D36" s="169"/>
      <c r="E36" s="169"/>
      <c r="F36" s="169"/>
      <c r="G36" s="169"/>
      <c r="H36" s="169"/>
    </row>
    <row r="37" spans="1:8" ht="12" customHeight="1" x14ac:dyDescent="0.25">
      <c r="A37" s="169"/>
      <c r="B37" s="169"/>
      <c r="C37" s="169"/>
      <c r="D37" s="169"/>
      <c r="E37" s="169"/>
      <c r="F37" s="169"/>
      <c r="G37" s="169"/>
      <c r="H37" s="169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10375.5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0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10375.5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x14ac:dyDescent="0.25">
      <c r="A18" s="3"/>
    </row>
    <row r="19" spans="1:20" x14ac:dyDescent="0.25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B15" sqref="B15:D18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8" t="s">
        <v>543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11"/>
    </row>
    <row r="2" spans="1:12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</row>
    <row r="3" spans="1:12" x14ac:dyDescent="0.25">
      <c r="A3" s="159" t="s">
        <v>146</v>
      </c>
      <c r="B3" s="160"/>
      <c r="C3" s="160"/>
      <c r="D3" s="160"/>
      <c r="E3" s="160"/>
      <c r="F3" s="160"/>
      <c r="G3" s="160"/>
      <c r="H3" s="160"/>
      <c r="I3" s="160"/>
      <c r="J3" s="160"/>
      <c r="K3" s="161"/>
    </row>
    <row r="4" spans="1:12" x14ac:dyDescent="0.25">
      <c r="A4" s="162" t="str">
        <f>TRIMESTRE</f>
        <v>Del 1 de enero al 30 de junio de 2022 (b)</v>
      </c>
      <c r="B4" s="163"/>
      <c r="C4" s="163"/>
      <c r="D4" s="163"/>
      <c r="E4" s="163"/>
      <c r="F4" s="163"/>
      <c r="G4" s="163"/>
      <c r="H4" s="163"/>
      <c r="I4" s="163"/>
      <c r="J4" s="163"/>
      <c r="K4" s="164"/>
    </row>
    <row r="5" spans="1:12" x14ac:dyDescent="0.25">
      <c r="A5" s="159" t="s">
        <v>118</v>
      </c>
      <c r="B5" s="160"/>
      <c r="C5" s="160"/>
      <c r="D5" s="160"/>
      <c r="E5" s="160"/>
      <c r="F5" s="160"/>
      <c r="G5" s="160"/>
      <c r="H5" s="160"/>
      <c r="I5" s="160"/>
      <c r="J5" s="160"/>
      <c r="K5" s="161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junio de 2022 (k)</v>
      </c>
      <c r="J6" s="131" t="str">
        <f>MONTO2</f>
        <v>Monto pagado de la inversión actualizado al 30 de junio de 2022 (l)</v>
      </c>
      <c r="K6" s="131" t="str">
        <f>SALDO_PENDIENTE</f>
        <v>Saldo pendiente por pagar de la inversión al 30 de junio de 2022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>
        <v>0</v>
      </c>
      <c r="F9" s="60"/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4" t="s">
        <v>157</v>
      </c>
      <c r="B10" s="112"/>
      <c r="C10" s="112"/>
      <c r="D10" s="112"/>
      <c r="E10" s="60">
        <v>0</v>
      </c>
      <c r="F10" s="60"/>
      <c r="G10" s="60">
        <v>0</v>
      </c>
      <c r="H10" s="60">
        <v>0</v>
      </c>
      <c r="I10" s="60">
        <v>0</v>
      </c>
      <c r="J10" s="60">
        <v>0</v>
      </c>
      <c r="K10" s="60">
        <f>E10-J10</f>
        <v>0</v>
      </c>
    </row>
    <row r="11" spans="1:12" s="24" customFormat="1" x14ac:dyDescent="0.25">
      <c r="A11" s="114" t="s">
        <v>158</v>
      </c>
      <c r="B11" s="112"/>
      <c r="C11" s="112"/>
      <c r="D11" s="112"/>
      <c r="E11" s="60">
        <v>0</v>
      </c>
      <c r="F11" s="60"/>
      <c r="G11" s="60">
        <v>0</v>
      </c>
      <c r="H11" s="60">
        <v>0</v>
      </c>
      <c r="I11" s="60">
        <v>0</v>
      </c>
      <c r="J11" s="60">
        <v>0</v>
      </c>
      <c r="K11" s="60">
        <f>E11-J11</f>
        <v>0</v>
      </c>
    </row>
    <row r="12" spans="1:12" s="24" customFormat="1" x14ac:dyDescent="0.25">
      <c r="A12" s="114" t="s">
        <v>159</v>
      </c>
      <c r="B12" s="112"/>
      <c r="C12" s="112"/>
      <c r="D12" s="112"/>
      <c r="E12" s="60">
        <v>0</v>
      </c>
      <c r="F12" s="60"/>
      <c r="G12" s="60">
        <v>0</v>
      </c>
      <c r="H12" s="60">
        <v>0</v>
      </c>
      <c r="I12" s="60">
        <v>0</v>
      </c>
      <c r="J12" s="60">
        <v>0</v>
      </c>
      <c r="K12" s="60">
        <f>E12-J12</f>
        <v>0</v>
      </c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>
        <v>0</v>
      </c>
      <c r="F15" s="60"/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4" t="s">
        <v>162</v>
      </c>
      <c r="B16" s="112"/>
      <c r="C16" s="112"/>
      <c r="D16" s="112"/>
      <c r="E16" s="60">
        <v>0</v>
      </c>
      <c r="F16" s="60"/>
      <c r="G16" s="60">
        <v>0</v>
      </c>
      <c r="H16" s="60">
        <v>0</v>
      </c>
      <c r="I16" s="60">
        <v>0</v>
      </c>
      <c r="J16" s="60">
        <v>0</v>
      </c>
      <c r="K16" s="60">
        <f>E16-J16</f>
        <v>0</v>
      </c>
    </row>
    <row r="17" spans="1:11" s="24" customFormat="1" x14ac:dyDescent="0.25">
      <c r="A17" s="114" t="s">
        <v>163</v>
      </c>
      <c r="B17" s="112"/>
      <c r="C17" s="112"/>
      <c r="D17" s="112"/>
      <c r="E17" s="60">
        <v>0</v>
      </c>
      <c r="F17" s="60"/>
      <c r="G17" s="60">
        <v>0</v>
      </c>
      <c r="H17" s="60">
        <v>0</v>
      </c>
      <c r="I17" s="60">
        <v>0</v>
      </c>
      <c r="J17" s="60">
        <v>0</v>
      </c>
      <c r="K17" s="60">
        <f>E17-J17</f>
        <v>0</v>
      </c>
    </row>
    <row r="18" spans="1:11" s="24" customFormat="1" x14ac:dyDescent="0.25">
      <c r="A18" s="114" t="s">
        <v>164</v>
      </c>
      <c r="B18" s="112"/>
      <c r="C18" s="112"/>
      <c r="D18" s="112"/>
      <c r="E18" s="60">
        <v>0</v>
      </c>
      <c r="F18" s="60"/>
      <c r="G18" s="60">
        <v>0</v>
      </c>
      <c r="H18" s="60">
        <v>0</v>
      </c>
      <c r="I18" s="60">
        <v>0</v>
      </c>
      <c r="J18" s="60">
        <v>0</v>
      </c>
      <c r="K18" s="60">
        <f>E18-J18</f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IMPLADEG</cp:lastModifiedBy>
  <cp:lastPrinted>2017-02-04T00:56:20Z</cp:lastPrinted>
  <dcterms:created xsi:type="dcterms:W3CDTF">2017-01-19T17:59:06Z</dcterms:created>
  <dcterms:modified xsi:type="dcterms:W3CDTF">2023-07-05T15:06:45Z</dcterms:modified>
</cp:coreProperties>
</file>