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9873251D-ED8E-4E47-9052-13CECED126A8}" xr6:coauthVersionLast="47" xr6:coauthVersionMax="47" xr10:uidLastSave="{00000000-0000-0000-0000-000000000000}"/>
  <bookViews>
    <workbookView xWindow="-120" yWindow="-120" windowWidth="29040" windowHeight="1572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9" l="1"/>
  <c r="G10" i="10"/>
  <c r="G21" i="9"/>
  <c r="G16" i="8"/>
  <c r="G15" i="8"/>
  <c r="G14" i="8"/>
  <c r="G13" i="8"/>
  <c r="G12" i="8"/>
  <c r="G11" i="8"/>
  <c r="G10" i="8"/>
  <c r="B18" i="7"/>
  <c r="C18" i="7"/>
  <c r="D18" i="7"/>
  <c r="E18" i="7"/>
  <c r="F18" i="7"/>
  <c r="C25" i="2"/>
  <c r="B25" i="2"/>
  <c r="B17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F29" i="8" l="1"/>
  <c r="C9" i="9"/>
  <c r="E29" i="8"/>
  <c r="C9" i="7"/>
  <c r="G28" i="7"/>
  <c r="E79" i="2"/>
  <c r="E81" i="2" s="1"/>
  <c r="F81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C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<sst xmlns="http://schemas.openxmlformats.org/spreadsheetml/2006/main" count="1025" uniqueCount="603">
  <si>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</si>
  <si>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</si>
  <si>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</si>
  <si>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</si>
  <si>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</si>
  <si>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</si>
  <si>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</si>
  <si>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</si>
  <si>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</si>
  <si>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</si>
  <si>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</si>
  <si>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</si>
  <si>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</si>
  <si>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</si>
  <si>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</si>
  <si>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</si>
  <si>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</si>
  <si>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</si>
  <si>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</si>
  <si>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</si>
  <si>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</si>
  <si>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</si>
  <si>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</si>
  <si>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</si>
  <si>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</si>
  <si>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</si>
  <si>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</si>
  <si>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</si>
  <si>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</si>
  <si>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</si>
  <si>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</si>
  <si>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</si>
  <si>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</si>
  <si>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</si>
  <si>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</si>
  <si>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</si>
  <si>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</si>
  <si>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</si>
  <si>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</si>
  <si>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</si>
  <si>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</si>
  <si>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</si>
  <si>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</si>
  <si>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</si>
  <si>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</si>
  <si>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</si>
  <si>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</si>
  <si>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</si>
  <si>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</si>
  <si>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</si>
  <si>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</si>
  <si>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</si>
  <si>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</si>
  <si>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</si>
  <si>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</si>
  <si>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</si>
  <si>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</si>
  <si>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</si>
  <si>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</si>
  <si>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</si>
  <si>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</si>
  <si>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</si>
  <si>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</si>
  <si>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</si>
  <si>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</si>
  <si>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</si>
  <si>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</si>
  <si>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</si>
  <si>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</si>
  <si>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</si>
  <si>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</si>
  <si>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</si>
  <si>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</si>
  <si>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</si>
  <si>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</si>
  <si>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</si>
  <si>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</si>
  <si>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</si>
  <si>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</si>
  <si>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</si>
  <si>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</si>
  <si>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</si>
  <si>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</si>
  <si>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</si>
  <si>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</si>
  <si>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</si>
  <si>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</si>
  <si>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</si>
  <si>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</si>
  <si>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</si>
  <si>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</si>
  <si>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</si>
  <si>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</si>
  <si>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</si>
  <si>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</si>
  <si>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</si>
  <si>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</si>
  <si>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</si>
  <si>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</si>
  <si>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</si>
  <si>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</si>
  <si>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</si>
  <si>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</si>
  <si>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</si>
  <si>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</si>
  <si>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</si>
  <si>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</si>
  <si>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</si>
  <si>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</si>
  <si>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</si>
  <si>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</si>
  <si>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</si>
  <si>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</si>
  <si>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</si>
  <si>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</si>
  <si>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</si>
  <si>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</si>
  <si>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</si>
  <si>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</si>
  <si>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</si>
  <si>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</si>
  <si>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</si>
  <si>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</si>
  <si>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</si>
  <si>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</si>
  <si>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</si>
  <si>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</si>
  <si>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</si>
  <si>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</si>
  <si>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</si>
  <si>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</si>
  <si>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</si>
  <si>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</si>
  <si>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</si>
  <si>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</si>
  <si>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</si>
  <si>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</si>
  <si>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</si>
  <si>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</si>
  <si>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</si>
  <si>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</si>
  <si>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</si>
  <si>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</si>
  <si>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</si>
  <si>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</si>
  <si>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</si>
  <si>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</si>
  <si>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</si>
  <si>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</si>
  <si>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</si>
  <si>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</si>
  <si>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</si>
  <si>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</si>
  <si>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</si>
  <si>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</si>
  <si>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</si>
  <si>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</si>
  <si>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</si>
  <si>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</si>
  <si>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</si>
  <si>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</si>
  <si>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</si>
  <si>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</si>
  <si>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</si>
  <si>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</si>
  <si>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</si>
  <si>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</si>
  <si>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</si>
  <si>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</si>
  <si>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</si>
  <si>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</si>
  <si>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</si>
  <si>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</si>
  <si>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</si>
  <si>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</si>
  <si>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</si>
  <si>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</si>
  <si>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</si>
  <si>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</si>
  <si>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</si>
  <si>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</si>
  <si>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</si>
  <si>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</si>
  <si>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</si>
  <si>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</si>
  <si>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</si>
  <si>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</si>
  <si>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</si>
  <si>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</si>
  <si>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</si>
  <si>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</si>
  <si>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</si>
  <si>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</si>
  <si>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</si>
  <si>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</si>
  <si>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</si>
  <si>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</si>
  <si>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</si>
  <si>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</si>
  <si>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</si>
  <si>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</si>
  <si>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</si>
  <si>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</si>
  <si>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</si>
  <si>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</si>
  <si>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</si>
  <si>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</si>
  <si>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</si>
  <si>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</si>
  <si>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</si>
  <si>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</si>
  <si>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</si>
  <si>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</si>
  <si>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</si>
  <si>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</si>
  <si>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</si>
  <si>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</si>
  <si>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</si>
  <si>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</si>
  <si>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</si>
  <si>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</si>
  <si>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</si>
  <si>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</si>
  <si>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</si>
  <si>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</si>
  <si>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</si>
  <si>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</si>
  <si>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</si>
  <si>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</si>
  <si>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</si>
  <si>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</si>
  <si>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</si>
  <si>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</si>
  <si>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</si>
  <si>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</si>
  <si>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</si>
  <si>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</si>
  <si>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</si>
  <si>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</si>
  <si>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</si>
  <si>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</si>
  <si>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</si>
  <si>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</si>
  <si>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</si>
  <si>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</si>
  <si>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</si>
  <si>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</si>
  <si>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</si>
  <si>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</si>
  <si>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</si>
  <si>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</si>
  <si>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</si>
  <si>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</si>
  <si>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</si>
  <si>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</si>
  <si>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</si>
  <si>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</si>
  <si>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</si>
  <si>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</si>
  <si>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</si>
  <si>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</si>
  <si>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</si>
  <si>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</si>
  <si>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</si>
  <si>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</si>
  <si>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</si>
  <si>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</si>
  <si>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</si>
  <si>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</si>
  <si>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</si>
  <si>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</si>
  <si>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</si>
  <si>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</si>
  <si>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</si>
  <si>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</si>
  <si>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</si>
  <si>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</si>
  <si>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</si>
  <si>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</si>
  <si>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</si>
  <si>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</si>
  <si>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</si>
  <si>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</si>
  <si>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</si>
  <si>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</si>
  <si>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</si>
  <si>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</si>
  <si>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</si>
  <si>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</si>
  <si>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</si>
  <si>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</si>
  <si>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</si>
  <si>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</si>
  <si>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</si>
  <si>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</si>
  <si>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</si>
  <si>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</si>
  <si>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</si>
  <si>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</si>
  <si>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</si>
  <si>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</si>
  <si>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</si>
  <si>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</si>
  <si>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</si>
  <si>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</si>
  <si>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</si>
  <si>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</si>
  <si>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</si>
  <si>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</si>
  <si>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</si>
  <si>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</si>
  <si>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</si>
  <si>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</si>
  <si>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</si>
  <si>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</si>
  <si>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</si>
  <si>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</si>
  <si>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</si>
  <si>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</si>
  <si>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</si>
  <si>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</si>
  <si>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</si>
  <si>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</si>
  <si>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</si>
  <si>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</si>
  <si>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</si>
  <si>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</si>
  <si>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</si>
  <si>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</si>
  <si>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</si>
  <si>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</si>
  <si>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</si>
  <si>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</si>
  <si>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</si>
  <si>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</si>
  <si>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</si>
  <si>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</si>
  <si>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</si>
  <si>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</si>
  <si>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</si>
  <si>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</si>
  <si>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</si>
  <si>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</si>
  <si>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</si>
  <si>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</si>
  <si>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</si>
  <si>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</si>
  <si>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</si>
  <si>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</si>
  <si>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</si>
  <si>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</si>
  <si>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</si>
  <si>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</si>
  <si>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</si>
  <si>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</si>
  <si>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</si>
  <si>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</si>
  <si>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</si>
  <si>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</si>
  <si>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</si>
  <si>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</si>
  <si>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</si>
  <si>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</si>
  <si>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</si>
  <si>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</si>
  <si>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</si>
  <si>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</si>
  <si>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</si>
  <si>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</si>
  <si>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</si>
  <si>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</si>
  <si>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</si>
  <si>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</si>
  <si>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</si>
  <si>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</si>
  <si>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</si>
  <si>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</si>
  <si>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</si>
  <si>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</si>
  <si>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</si>
  <si>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</si>
  <si>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</si>
  <si>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</si>
  <si>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</si>
  <si>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</si>
  <si>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</si>
  <si>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</si>
  <si>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</si>
  <si>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</si>
  <si>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</si>
  <si>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</si>
  <si>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</si>
  <si>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</si>
  <si>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</si>
  <si>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</si>
  <si>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</si>
  <si>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</si>
  <si>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</si>
  <si>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</si>
  <si>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</si>
  <si>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</si>
  <si>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</si>
  <si>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</si>
  <si>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</si>
  <si>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</si>
  <si>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</si>
  <si>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</si>
  <si>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</si>
  <si>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</si>
  <si>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</si>
  <si>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</si>
  <si>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</si>
  <si>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</si>
  <si>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</si>
  <si>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</si>
  <si>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</si>
  <si>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</si>
  <si>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</si>
  <si>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</si>
  <si>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</si>
  <si>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</si>
  <si>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</si>
  <si>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</si>
  <si>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</si>
  <si>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</si>
  <si>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</si>
  <si>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</si>
  <si>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</si>
  <si>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</si>
  <si>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</si>
  <si>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</si>
  <si>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</si>
  <si>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</si>
  <si>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</si>
  <si>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</si>
  <si>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</si>
  <si>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</si>
  <si>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</si>
  <si>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</si>
  <si>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</si>
  <si>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</si>
  <si>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</si>
  <si>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</si>
  <si>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</si>
  <si>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</si>
  <si>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</si>
  <si>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</si>
  <si>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</si>
  <si>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</si>
  <si>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</si>
  <si>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</si>
  <si>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</si>
  <si>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</si>
  <si>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</si>
  <si>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</si>
  <si>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</si>
  <si>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</si>
  <si>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</si>
  <si>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</si>
  <si>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</si>
  <si>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</si>
  <si>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</si>
  <si>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</si>
  <si>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</si>
  <si>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</si>
  <si>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</si>
  <si>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</si>
  <si>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</si>
  <si>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</si>
  <si>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</si>
  <si>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</si>
  <si>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</si>
  <si>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</si>
  <si>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</si>
  <si>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</si>
  <si>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</si>
  <si>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</si>
  <si>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</si>
  <si>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</si>
  <si>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</si>
  <si>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</si>
  <si>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</si>
  <si>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</si>
  <si>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</si>
  <si>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</si>
  <si>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</si>
  <si>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</si>
  <si>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</si>
  <si>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</si>
  <si>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</si>
  <si>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</si>
  <si>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</si>
  <si>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</si>
  <si>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</si>
  <si>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</si>
  <si>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</si>
  <si>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</si>
  <si>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</si>
  <si>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</si>
  <si>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</si>
  <si>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</si>
  <si>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</si>
  <si>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</si>
  <si>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</si>
  <si>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</si>
  <si>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</si>
  <si>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</si>
  <si>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</si>
  <si>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</si>
  <si>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</si>
  <si>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</si>
  <si>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</si>
  <si>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</si>
  <si>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</si>
  <si>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</si>
  <si>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</si>
  <si>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</si>
  <si>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</si>
  <si>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</si>
  <si>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</si>
  <si>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</si>
  <si>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</si>
  <si>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</si>
  <si>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</si>
  <si>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</si>
  <si>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</si>
  <si>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</si>
  <si>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</si>
  <si>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</si>
  <si>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</si>
  <si>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</si>
  <si>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</si>
  <si>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</si>
  <si>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</si>
  <si>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</si>
  <si>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</si>
  <si>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</si>
  <si>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</si>
  <si>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</si>
  <si>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</si>
  <si>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</si>
  <si>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</si>
  <si>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</si>
  <si>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</si>
  <si>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</si>
  <si>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</si>
  <si>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</si>
  <si>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</si>
  <si>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</si>
  <si>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</si>
  <si>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</si>
  <si>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</si>
  <si>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</si>
  <si>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</si>
  <si>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</si>
  <si>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</si>
  <si>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</si>
  <si>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</si>
  <si>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</si>
  <si>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</si>
  <si>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</si>
  <si>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</si>
  <si>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</si>
  <si>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</si>
  <si>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</si>
  <si>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</si>
  <si>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</si>
  <si>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</si>
  <si>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</si>
  <si>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</si>
  <si>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</si>
  <si>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</si>
  <si>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</si>
  <si>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</si>
  <si>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</si>
  <si>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</si>
  <si>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</si>
  <si>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</si>
  <si>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</si>
  <si>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</si>
  <si>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</si>
  <si>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</si>
  <si>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</si>
  <si>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</si>
  <si>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</si>
  <si>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</si>
  <si>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</si>
  <si>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</si>
  <si>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</si>
  <si>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</si>
  <si>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</si>
  <si>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</si>
  <si>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</si>
  <si>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</si>
  <si>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</si>
  <si>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</si>
  <si>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</si>
  <si>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</si>
  <si>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</si>
  <si>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</si>
  <si>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Comité Municipal de Agua Potable y Alcantarillado de Apaseo el Grande, Gto.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</si>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</sst>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169" fontId="1" fillId="0" borderId="0" applyFont="0" applyFill="0" applyBorder="0" applyAlignment="0" applyProtection="0"/>
  </cellStyleXfs>
  <cellXfs count="22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Border="1" applyAlignment="1" applyProtection="1">
      <alignment horizontal="right" vertical="top"/>
      <protection locked="0"/>
    </xf>
    <xf numFmtId="4" fontId="0" fillId="0" borderId="0" xfId="0" applyNumberFormat="1"/>
    <xf numFmtId="3" fontId="1" fillId="0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7" applyNumberFormat="1" applyFont="1" applyFill="1" applyBorder="1" applyAlignment="1" applyProtection="1">
      <alignment vertical="center"/>
      <protection locked="0"/>
    </xf>
    <xf numFmtId="165" fontId="0" fillId="0" borderId="14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</cellXfs>
  <cellStyles count="11">
    <cellStyle name="Millares" xfId="1" builtinId="3"/>
    <cellStyle name="Millares 2" xfId="5" xr:uid="{C7EE3FF6-1116-4FC0-A0BE-8C297CB51926}"/>
    <cellStyle name="Millares 3" xfId="7" xr:uid="{B9082EE0-FE43-4390-9BFB-CAC109CF30ED}"/>
    <cellStyle name="Millares 4" xfId="10" xr:uid="{7FF61CD5-DBB7-4FFA-B86F-FD9E53CA69AF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9" xr:uid="{12B3D4D6-68CA-43AD-B9A8-7B99BD270102}"/>
    <cellStyle name="Normal 3" xfId="8" xr:uid="{289566BD-4490-4ED4-840C-D761E0C4C5C8}"/>
    <cellStyle name="Normal 3 2" xfId="6" xr:uid="{75605C15-1034-44CE-9808-68F38BC1CF72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opLeftCell="A39" zoomScale="75" zoomScaleNormal="75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9" t="s">
        <v>0</v>
      </c>
      <c r="B1" s="180"/>
      <c r="C1" s="180"/>
      <c r="D1" s="180"/>
      <c r="E1" s="180"/>
      <c r="F1" s="181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37675139</v>
      </c>
      <c r="C9" s="47">
        <f>SUM(C10:C16)</f>
        <v>36529387.950000003</v>
      </c>
      <c r="D9" s="46" t="s">
        <v>10</v>
      </c>
      <c r="E9" s="47">
        <f>SUM(E10:E18)</f>
        <v>1453707</v>
      </c>
      <c r="F9" s="47">
        <f>SUM(F10:F18)</f>
        <v>1176771.98</v>
      </c>
    </row>
    <row r="10" spans="1:6" x14ac:dyDescent="0.25">
      <c r="A10" s="48" t="s">
        <v>11</v>
      </c>
      <c r="B10" s="160">
        <v>0</v>
      </c>
      <c r="C10" s="160">
        <v>0</v>
      </c>
      <c r="D10" s="48" t="s">
        <v>12</v>
      </c>
      <c r="E10" s="160">
        <v>0</v>
      </c>
      <c r="F10" s="160">
        <v>0</v>
      </c>
    </row>
    <row r="11" spans="1:6" x14ac:dyDescent="0.25">
      <c r="A11" s="48" t="s">
        <v>13</v>
      </c>
      <c r="B11" s="160">
        <v>791424</v>
      </c>
      <c r="C11" s="160">
        <v>334064.74</v>
      </c>
      <c r="D11" s="48" t="s">
        <v>14</v>
      </c>
      <c r="E11" s="160">
        <v>102311</v>
      </c>
      <c r="F11" s="160">
        <v>88853.29</v>
      </c>
    </row>
    <row r="12" spans="1:6" x14ac:dyDescent="0.25">
      <c r="A12" s="48" t="s">
        <v>15</v>
      </c>
      <c r="B12" s="160">
        <v>0</v>
      </c>
      <c r="C12" s="160">
        <v>0</v>
      </c>
      <c r="D12" s="48" t="s">
        <v>16</v>
      </c>
      <c r="E12" s="160">
        <v>0</v>
      </c>
      <c r="F12" s="160">
        <v>0</v>
      </c>
    </row>
    <row r="13" spans="1:6" x14ac:dyDescent="0.25">
      <c r="A13" s="48" t="s">
        <v>17</v>
      </c>
      <c r="B13" s="160">
        <v>36883715</v>
      </c>
      <c r="C13" s="160">
        <v>36195323.210000001</v>
      </c>
      <c r="D13" s="48" t="s">
        <v>18</v>
      </c>
      <c r="E13" s="160">
        <v>0</v>
      </c>
      <c r="F13" s="160">
        <v>0</v>
      </c>
    </row>
    <row r="14" spans="1:6" x14ac:dyDescent="0.25">
      <c r="A14" s="48" t="s">
        <v>19</v>
      </c>
      <c r="B14" s="160">
        <v>0</v>
      </c>
      <c r="C14" s="160">
        <v>0</v>
      </c>
      <c r="D14" s="48" t="s">
        <v>20</v>
      </c>
      <c r="E14" s="160">
        <v>0</v>
      </c>
      <c r="F14" s="160">
        <v>0</v>
      </c>
    </row>
    <row r="15" spans="1:6" x14ac:dyDescent="0.25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0">
        <v>0</v>
      </c>
      <c r="C16" s="160">
        <v>0</v>
      </c>
      <c r="D16" s="48" t="s">
        <v>24</v>
      </c>
      <c r="E16" s="160">
        <v>542619</v>
      </c>
      <c r="F16" s="160">
        <v>450819.92</v>
      </c>
    </row>
    <row r="17" spans="1:6" x14ac:dyDescent="0.25">
      <c r="A17" s="46" t="s">
        <v>25</v>
      </c>
      <c r="B17" s="47">
        <f>SUM(B18:B24)</f>
        <v>9657308</v>
      </c>
      <c r="C17" s="47">
        <f>SUM(C18:C24)</f>
        <v>7361599.1699999999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0">
        <v>0</v>
      </c>
      <c r="C18" s="160">
        <v>0</v>
      </c>
      <c r="D18" s="48" t="s">
        <v>28</v>
      </c>
      <c r="E18" s="160">
        <v>808777</v>
      </c>
      <c r="F18" s="160">
        <v>637098.77</v>
      </c>
    </row>
    <row r="19" spans="1:6" x14ac:dyDescent="0.25">
      <c r="A19" s="48" t="s">
        <v>29</v>
      </c>
      <c r="B19" s="160">
        <v>1206</v>
      </c>
      <c r="C19" s="160">
        <v>1202.49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47557</v>
      </c>
      <c r="C20" s="160">
        <v>47557.49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0">
        <v>0</v>
      </c>
      <c r="C21" s="160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0">
        <v>33697</v>
      </c>
      <c r="C22" s="160">
        <v>33697.199999999997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9574848</v>
      </c>
      <c r="C24" s="160">
        <v>7279141.9900000002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160">
        <f>SUM(B26:B30)</f>
        <v>0</v>
      </c>
      <c r="C25" s="160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188893</v>
      </c>
      <c r="C37" s="160">
        <v>92082.67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47521340</v>
      </c>
      <c r="C47" s="4">
        <f>C9+C17+C25+C31+C37+C38+C41</f>
        <v>43983069.790000007</v>
      </c>
      <c r="D47" s="2" t="s">
        <v>84</v>
      </c>
      <c r="E47" s="4">
        <f>E9+E19+E23+E26+E27+E31+E38+E42</f>
        <v>1453707</v>
      </c>
      <c r="F47" s="4">
        <f>F9+F19+F23+F26+F27+F31+F38+F42</f>
        <v>1176771.98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0">
        <v>0</v>
      </c>
      <c r="C50" s="160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160">
        <v>0</v>
      </c>
      <c r="C51" s="160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60">
        <v>52466633</v>
      </c>
      <c r="C52" s="160">
        <v>46289831.719999999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42398900</v>
      </c>
      <c r="C53" s="160">
        <v>35867260.210000001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2437669</v>
      </c>
      <c r="C54" s="160">
        <v>2437668.54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-27976010</v>
      </c>
      <c r="C55" s="160">
        <v>-25257940.059999999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60">
        <v>3102230</v>
      </c>
      <c r="C56" s="160">
        <v>3102230.28</v>
      </c>
      <c r="D56" s="45"/>
      <c r="E56" s="49"/>
      <c r="F56" s="49"/>
    </row>
    <row r="57" spans="1:6" x14ac:dyDescent="0.25">
      <c r="A57" s="46" t="s">
        <v>100</v>
      </c>
      <c r="B57" s="160">
        <v>0</v>
      </c>
      <c r="C57" s="16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60">
        <v>0</v>
      </c>
      <c r="C58" s="160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1453707</v>
      </c>
      <c r="F59" s="4">
        <f>F47+F57</f>
        <v>1176771.98</v>
      </c>
    </row>
    <row r="60" spans="1:6" x14ac:dyDescent="0.25">
      <c r="A60" s="3" t="s">
        <v>104</v>
      </c>
      <c r="B60" s="4">
        <f>SUM(B50:B58)</f>
        <v>72429422</v>
      </c>
      <c r="C60" s="4">
        <f>SUM(C50:C58)</f>
        <v>62439050.690000013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119950762</v>
      </c>
      <c r="C62" s="4">
        <f>SUM(C47+C60)</f>
        <v>106422120.48000002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942682</v>
      </c>
      <c r="F63" s="47">
        <f>SUM(F64:F66)</f>
        <v>942681.52</v>
      </c>
    </row>
    <row r="64" spans="1:6" x14ac:dyDescent="0.25">
      <c r="A64" s="45"/>
      <c r="B64" s="45"/>
      <c r="C64" s="45"/>
      <c r="D64" s="46" t="s">
        <v>108</v>
      </c>
      <c r="E64" s="160">
        <v>842982</v>
      </c>
      <c r="F64" s="160">
        <v>842981.52</v>
      </c>
    </row>
    <row r="65" spans="1:6" x14ac:dyDescent="0.25">
      <c r="A65" s="45"/>
      <c r="B65" s="45"/>
      <c r="C65" s="45"/>
      <c r="D65" s="50" t="s">
        <v>109</v>
      </c>
      <c r="E65" s="160">
        <v>99700</v>
      </c>
      <c r="F65" s="160">
        <v>99700</v>
      </c>
    </row>
    <row r="66" spans="1:6" x14ac:dyDescent="0.25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117554373</v>
      </c>
      <c r="F68" s="47">
        <f>SUM(F69:F73)</f>
        <v>104302666.98</v>
      </c>
    </row>
    <row r="69" spans="1:6" x14ac:dyDescent="0.25">
      <c r="A69" s="53"/>
      <c r="B69" s="45"/>
      <c r="C69" s="45"/>
      <c r="D69" s="46" t="s">
        <v>112</v>
      </c>
      <c r="E69" s="160">
        <v>13251706</v>
      </c>
      <c r="F69" s="160">
        <v>19758645.829999998</v>
      </c>
    </row>
    <row r="70" spans="1:6" x14ac:dyDescent="0.25">
      <c r="A70" s="53"/>
      <c r="B70" s="45"/>
      <c r="C70" s="45"/>
      <c r="D70" s="46" t="s">
        <v>113</v>
      </c>
      <c r="E70" s="160">
        <v>104302667</v>
      </c>
      <c r="F70" s="160">
        <v>84544021.150000006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118497055</v>
      </c>
      <c r="F79" s="4">
        <f>F63+F68+F75</f>
        <v>105245348.5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119950762</v>
      </c>
      <c r="F81" s="4">
        <f>F59+F79</f>
        <v>106422120.48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E84" s="17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19:F45 B59:C62 B9:C9 E71:F81 B26:C36 B38:C49 E9:F9 E50:F63 E67:F68 B17:C1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C17 B26:C30 B38:C46 B59:C62 E19:F63 E6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4" sqref="B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447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 xml:space="preserve"> Comité Municipal de Agua Potable y Alcantarillado de Apaseo el Grande, Gto.</v>
      </c>
      <c r="B2" s="201"/>
      <c r="C2" s="201"/>
      <c r="D2" s="201"/>
      <c r="E2" s="201"/>
      <c r="F2" s="201"/>
      <c r="G2" s="202"/>
    </row>
    <row r="3" spans="1:7" x14ac:dyDescent="0.25">
      <c r="A3" s="197" t="s">
        <v>448</v>
      </c>
      <c r="B3" s="198"/>
      <c r="C3" s="198"/>
      <c r="D3" s="198"/>
      <c r="E3" s="198"/>
      <c r="F3" s="198"/>
      <c r="G3" s="199"/>
    </row>
    <row r="4" spans="1:7" x14ac:dyDescent="0.25">
      <c r="A4" s="197" t="s">
        <v>2</v>
      </c>
      <c r="B4" s="198"/>
      <c r="C4" s="198"/>
      <c r="D4" s="198"/>
      <c r="E4" s="198"/>
      <c r="F4" s="198"/>
      <c r="G4" s="199"/>
    </row>
    <row r="5" spans="1:7" x14ac:dyDescent="0.25">
      <c r="A5" s="191" t="s">
        <v>449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47600694.939999998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376729.89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47223965.049999997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47600694.939999998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C12:G12 B15:G31 C14:G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466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 xml:space="preserve"> Comité Municipal de Agua Potable y Alcantarillado de Apaseo el Grande, Gto.</v>
      </c>
      <c r="B2" s="201"/>
      <c r="C2" s="201"/>
      <c r="D2" s="201"/>
      <c r="E2" s="201"/>
      <c r="F2" s="201"/>
      <c r="G2" s="202"/>
    </row>
    <row r="3" spans="1:7" x14ac:dyDescent="0.25">
      <c r="A3" s="197" t="s">
        <v>467</v>
      </c>
      <c r="B3" s="198"/>
      <c r="C3" s="198"/>
      <c r="D3" s="198"/>
      <c r="E3" s="198"/>
      <c r="F3" s="198"/>
      <c r="G3" s="199"/>
    </row>
    <row r="4" spans="1:7" x14ac:dyDescent="0.25">
      <c r="A4" s="197" t="s">
        <v>2</v>
      </c>
      <c r="B4" s="198"/>
      <c r="C4" s="198"/>
      <c r="D4" s="198"/>
      <c r="E4" s="198"/>
      <c r="F4" s="198"/>
      <c r="G4" s="199"/>
    </row>
    <row r="5" spans="1:7" x14ac:dyDescent="0.25">
      <c r="A5" s="191" t="s">
        <v>449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47600694.939999998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171">
        <v>22518034.780000001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171">
        <v>5182692.32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171">
        <v>17046767.84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171">
        <v>1453200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171">
        <v>1400000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47600694.939999998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C8:G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16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482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 xml:space="preserve"> Comité Municipal de Agua Potable y Alcantarillado de Apaseo el Grande, Gto.</v>
      </c>
      <c r="B2" s="201"/>
      <c r="C2" s="201"/>
      <c r="D2" s="201"/>
      <c r="E2" s="201"/>
      <c r="F2" s="201"/>
      <c r="G2" s="202"/>
    </row>
    <row r="3" spans="1:7" x14ac:dyDescent="0.25">
      <c r="A3" s="197" t="s">
        <v>483</v>
      </c>
      <c r="B3" s="198"/>
      <c r="C3" s="198"/>
      <c r="D3" s="198"/>
      <c r="E3" s="198"/>
      <c r="F3" s="198"/>
      <c r="G3" s="199"/>
    </row>
    <row r="4" spans="1:7" x14ac:dyDescent="0.25">
      <c r="A4" s="197" t="s">
        <v>2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66175656.200000003</v>
      </c>
      <c r="G6" s="119">
        <f t="shared" si="0"/>
        <v>69932835.329999998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47">
        <v>2583840.7799999998</v>
      </c>
      <c r="G11" s="47">
        <v>4195315.91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47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47">
        <v>63591815.420000002</v>
      </c>
      <c r="G13" s="47">
        <v>65737519.420000002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66175656.200000003</v>
      </c>
      <c r="G30" s="119">
        <f t="shared" si="3"/>
        <v>69932835.329999998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4:G30 B11:E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3" sqref="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507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 xml:space="preserve"> Comité Municipal de Agua Potable y Alcantarillado de Apaseo el Grande, Gto.</v>
      </c>
      <c r="B2" s="201"/>
      <c r="C2" s="201"/>
      <c r="D2" s="201"/>
      <c r="E2" s="201"/>
      <c r="F2" s="201"/>
      <c r="G2" s="202"/>
    </row>
    <row r="3" spans="1:7" x14ac:dyDescent="0.25">
      <c r="A3" s="197" t="s">
        <v>508</v>
      </c>
      <c r="B3" s="198"/>
      <c r="C3" s="198"/>
      <c r="D3" s="198"/>
      <c r="E3" s="198"/>
      <c r="F3" s="198"/>
      <c r="G3" s="199"/>
    </row>
    <row r="4" spans="1:7" x14ac:dyDescent="0.25">
      <c r="A4" s="197" t="s">
        <v>2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-29516054.550000001</v>
      </c>
      <c r="G6" s="119">
        <f t="shared" si="0"/>
        <v>-66768309.650000006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47">
        <v>-11517947.93</v>
      </c>
      <c r="G7" s="47">
        <v>-21846438.73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47">
        <v>-5256862.76</v>
      </c>
      <c r="G8" s="47">
        <v>-12209903.65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47">
        <v>-10829454.08</v>
      </c>
      <c r="G9" s="47">
        <v>-20003526.91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47">
        <v>0</v>
      </c>
      <c r="G10" s="47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47">
        <v>-1911789.78</v>
      </c>
      <c r="G11" s="47">
        <v>-6531639.5700000003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47">
        <v>-6176800.79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-29516054.550000001</v>
      </c>
      <c r="G28" s="119">
        <f t="shared" si="2"/>
        <v>-66768309.650000006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B7:E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I80" sqref="I8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8" t="s">
        <v>511</v>
      </c>
      <c r="B1" s="180"/>
      <c r="C1" s="180"/>
      <c r="D1" s="180"/>
      <c r="E1" s="180"/>
      <c r="F1" s="180"/>
    </row>
    <row r="2" spans="1:6" x14ac:dyDescent="0.25">
      <c r="A2" s="200" t="str">
        <f>'Formato 1'!A2</f>
        <v xml:space="preserve"> Comité Municipal de Agua Potable y Alcantarillado de Apaseo el Grande, Gto.</v>
      </c>
      <c r="B2" s="201"/>
      <c r="C2" s="201"/>
      <c r="D2" s="201"/>
      <c r="E2" s="201"/>
      <c r="F2" s="202"/>
    </row>
    <row r="3" spans="1:6" x14ac:dyDescent="0.25">
      <c r="A3" s="197" t="s">
        <v>512</v>
      </c>
      <c r="B3" s="198"/>
      <c r="C3" s="198"/>
      <c r="D3" s="198"/>
      <c r="E3" s="198"/>
      <c r="F3" s="199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5" t="s">
        <v>447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3" t="s">
        <v>450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70" t="s">
        <v>451</v>
      </c>
      <c r="C7" s="204"/>
      <c r="D7" s="204"/>
      <c r="E7" s="204"/>
      <c r="F7" s="204"/>
      <c r="G7" s="204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6" t="s">
        <v>466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07" t="s">
        <v>468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7" t="s">
        <v>451</v>
      </c>
      <c r="C7" s="204"/>
      <c r="D7" s="204"/>
      <c r="E7" s="204"/>
      <c r="F7" s="204"/>
      <c r="G7" s="204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6" t="s">
        <v>482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0" t="s">
        <v>450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f>+F5+1</f>
        <v>2022</v>
      </c>
    </row>
    <row r="6" spans="1:7" ht="32.25" x14ac:dyDescent="0.25">
      <c r="A6" s="187"/>
      <c r="B6" s="212"/>
      <c r="C6" s="212"/>
      <c r="D6" s="212"/>
      <c r="E6" s="212"/>
      <c r="F6" s="212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9" t="s">
        <v>505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506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6" t="s">
        <v>507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3" t="s">
        <v>468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9" t="s">
        <v>505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506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5" t="s">
        <v>511</v>
      </c>
      <c r="B1" s="215"/>
      <c r="C1" s="215"/>
      <c r="D1" s="215"/>
      <c r="E1" s="215"/>
      <c r="F1" s="215"/>
    </row>
    <row r="2" spans="1:6" ht="20.100000000000001" customHeight="1" x14ac:dyDescent="0.25">
      <c r="A2" s="110" t="str">
        <f>'Formato 1'!A2</f>
        <v xml:space="preserve"> Comité Municipal de Agua Potable y Alcantarillado de Apaseo el Grande,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9" t="s">
        <v>122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1176772</v>
      </c>
      <c r="C18" s="108"/>
      <c r="D18" s="108"/>
      <c r="E18" s="108"/>
      <c r="F18" s="4">
        <v>1453707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1176772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1453707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2" t="s">
        <v>151</v>
      </c>
      <c r="B33" s="182"/>
      <c r="C33" s="182"/>
      <c r="D33" s="182"/>
      <c r="E33" s="182"/>
      <c r="F33" s="182"/>
      <c r="G33" s="182"/>
      <c r="H33" s="182"/>
    </row>
    <row r="34" spans="1:8" ht="14.45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4.45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4.45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4.45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9" t="s">
        <v>162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22" sqref="D2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9" t="s">
        <v>183</v>
      </c>
      <c r="B1" s="180"/>
      <c r="C1" s="180"/>
      <c r="D1" s="181"/>
    </row>
    <row r="2" spans="1:4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47600694.939999998</v>
      </c>
      <c r="C8" s="14">
        <f>SUM(C9:C11)</f>
        <v>69932835</v>
      </c>
      <c r="D8" s="14">
        <f>SUM(D9:D11)</f>
        <v>69932835</v>
      </c>
    </row>
    <row r="9" spans="1:4" x14ac:dyDescent="0.25">
      <c r="A9" s="58" t="s">
        <v>189</v>
      </c>
      <c r="B9" s="161">
        <v>47600694.939999998</v>
      </c>
      <c r="C9" s="161">
        <v>69932835</v>
      </c>
      <c r="D9" s="161">
        <v>69932835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47600694.939999998</v>
      </c>
      <c r="C13" s="14">
        <f>C14+C15</f>
        <v>66768310</v>
      </c>
      <c r="D13" s="14">
        <f>D14+D15</f>
        <v>66672149</v>
      </c>
    </row>
    <row r="14" spans="1:4" x14ac:dyDescent="0.25">
      <c r="A14" s="58" t="s">
        <v>193</v>
      </c>
      <c r="B14" s="161">
        <v>47600694.939999998</v>
      </c>
      <c r="C14" s="161">
        <v>66768310</v>
      </c>
      <c r="D14" s="161">
        <v>66672149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20832410</v>
      </c>
      <c r="D17" s="14">
        <f>D18+D19</f>
        <v>20830845</v>
      </c>
    </row>
    <row r="18" spans="1:4" x14ac:dyDescent="0.25">
      <c r="A18" s="58" t="s">
        <v>196</v>
      </c>
      <c r="B18" s="16">
        <v>0</v>
      </c>
      <c r="C18" s="161">
        <v>20832410</v>
      </c>
      <c r="D18" s="161">
        <v>20830845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23996935</v>
      </c>
      <c r="D21" s="14">
        <f>D8-D13+D17</f>
        <v>24091531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23996935</v>
      </c>
      <c r="D23" s="14">
        <f>D21-D11</f>
        <v>24091531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3164525</v>
      </c>
      <c r="D25" s="14">
        <f>D23-D17</f>
        <v>3260686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3164525</v>
      </c>
      <c r="D33" s="4">
        <f>D25+D29</f>
        <v>3260686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47600694.939999998</v>
      </c>
      <c r="C48" s="96">
        <f>C9</f>
        <v>69932835</v>
      </c>
      <c r="D48" s="96">
        <f>D9</f>
        <v>69932835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47600694.939999998</v>
      </c>
      <c r="C53" s="47">
        <f>C14</f>
        <v>66768310</v>
      </c>
      <c r="D53" s="47">
        <f>D14</f>
        <v>66672149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20832410</v>
      </c>
      <c r="D55" s="47">
        <f>D18</f>
        <v>20830845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23996935</v>
      </c>
      <c r="D57" s="4">
        <f>D48+D49-D53+D55</f>
        <v>24091531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23996935</v>
      </c>
      <c r="D59" s="4">
        <f>D57-D49</f>
        <v>24091531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16" sqref="F1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9" t="s">
        <v>224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3" t="s">
        <v>226</v>
      </c>
      <c r="B6" s="185" t="s">
        <v>227</v>
      </c>
      <c r="C6" s="185"/>
      <c r="D6" s="185"/>
      <c r="E6" s="185"/>
      <c r="F6" s="185"/>
      <c r="G6" s="185" t="s">
        <v>228</v>
      </c>
    </row>
    <row r="7" spans="1:7" ht="30" x14ac:dyDescent="0.25">
      <c r="A7" s="18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5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376729.89</v>
      </c>
      <c r="C13" s="47">
        <v>0</v>
      </c>
      <c r="D13" s="47">
        <v>376729.89</v>
      </c>
      <c r="E13" s="173">
        <v>3176730</v>
      </c>
      <c r="F13" s="173">
        <v>4195316</v>
      </c>
      <c r="G13" s="47">
        <f t="shared" si="0"/>
        <v>3818586.11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173">
        <v>0</v>
      </c>
      <c r="F14" s="173">
        <v>0</v>
      </c>
      <c r="G14" s="47">
        <f t="shared" si="0"/>
        <v>0</v>
      </c>
    </row>
    <row r="15" spans="1:7" x14ac:dyDescent="0.25">
      <c r="A15" s="58" t="s">
        <v>240</v>
      </c>
      <c r="B15" s="162">
        <v>47223965.049999997</v>
      </c>
      <c r="C15" s="47">
        <v>0</v>
      </c>
      <c r="D15" s="47">
        <v>47223965.049999997</v>
      </c>
      <c r="E15" s="173">
        <v>53851078</v>
      </c>
      <c r="F15" s="173">
        <v>65737519</v>
      </c>
      <c r="G15" s="47">
        <f t="shared" si="0"/>
        <v>18513553.950000003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47600694.939999998</v>
      </c>
      <c r="C41" s="4">
        <f t="shared" si="7"/>
        <v>0</v>
      </c>
      <c r="D41" s="4">
        <f t="shared" si="7"/>
        <v>47600694.939999998</v>
      </c>
      <c r="E41" s="4">
        <f t="shared" si="7"/>
        <v>57027808</v>
      </c>
      <c r="F41" s="4">
        <f t="shared" si="7"/>
        <v>69932835</v>
      </c>
      <c r="G41" s="4">
        <f t="shared" si="7"/>
        <v>22332140.060000002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22332140.060000002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47600694.939999998</v>
      </c>
      <c r="C70" s="4">
        <f t="shared" si="16"/>
        <v>0</v>
      </c>
      <c r="D70" s="4">
        <f t="shared" si="16"/>
        <v>47600694.939999998</v>
      </c>
      <c r="E70" s="4">
        <f t="shared" si="16"/>
        <v>57027808</v>
      </c>
      <c r="F70" s="4">
        <f t="shared" si="16"/>
        <v>69932835</v>
      </c>
      <c r="G70" s="4">
        <f t="shared" si="16"/>
        <v>22332140.060000002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  <pageSetUpPr fitToPage="1"/>
  </sheetPr>
  <dimension ref="A1:G160"/>
  <sheetViews>
    <sheetView showGridLines="0" tabSelected="1" topLeftCell="A130" zoomScale="75" zoomScaleNormal="75" workbookViewId="0">
      <selection activeCell="D59" sqref="D59:D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8" t="s">
        <v>295</v>
      </c>
      <c r="B1" s="180"/>
      <c r="C1" s="180"/>
      <c r="D1" s="180"/>
      <c r="E1" s="180"/>
      <c r="F1" s="180"/>
      <c r="G1" s="181"/>
    </row>
    <row r="2" spans="1:7" x14ac:dyDescent="0.25">
      <c r="A2" s="125" t="str">
        <f>'Formato 1'!A2</f>
        <v xml:space="preserve"> Comité Municipal de Agua Potable y Alcantarillado de Apaseo el Grande,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6" t="s">
        <v>4</v>
      </c>
      <c r="B7" s="186" t="s">
        <v>298</v>
      </c>
      <c r="C7" s="186"/>
      <c r="D7" s="186"/>
      <c r="E7" s="186"/>
      <c r="F7" s="186"/>
      <c r="G7" s="187" t="s">
        <v>299</v>
      </c>
    </row>
    <row r="8" spans="1:7" ht="30" x14ac:dyDescent="0.25">
      <c r="A8" s="18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6"/>
    </row>
    <row r="9" spans="1:7" x14ac:dyDescent="0.25">
      <c r="A9" s="27" t="s">
        <v>304</v>
      </c>
      <c r="B9" s="83">
        <f t="shared" ref="B9:G9" si="0">SUM(B10,B18,B28,B38,B48,B58,B62,B71,B75)</f>
        <v>47600694.939999998</v>
      </c>
      <c r="C9" s="83">
        <f t="shared" si="0"/>
        <v>40614944.450000003</v>
      </c>
      <c r="D9" s="83">
        <f t="shared" si="0"/>
        <v>88215639.390000001</v>
      </c>
      <c r="E9" s="83">
        <f t="shared" si="0"/>
        <v>66768309.649999991</v>
      </c>
      <c r="F9" s="83">
        <f t="shared" si="0"/>
        <v>66672148.859999992</v>
      </c>
      <c r="G9" s="83">
        <f t="shared" si="0"/>
        <v>21447329.739999995</v>
      </c>
    </row>
    <row r="10" spans="1:7" x14ac:dyDescent="0.25">
      <c r="A10" s="84" t="s">
        <v>305</v>
      </c>
      <c r="B10" s="83">
        <f t="shared" ref="B10:G10" si="1">SUM(B11:B17)</f>
        <v>22518034.780000001</v>
      </c>
      <c r="C10" s="83">
        <f t="shared" si="1"/>
        <v>5769113.04</v>
      </c>
      <c r="D10" s="83">
        <f t="shared" si="1"/>
        <v>28287147.82</v>
      </c>
      <c r="E10" s="83">
        <f t="shared" si="1"/>
        <v>21846438.73</v>
      </c>
      <c r="F10" s="83">
        <f t="shared" si="1"/>
        <v>21846438.73</v>
      </c>
      <c r="G10" s="83">
        <f t="shared" si="1"/>
        <v>6440709.0899999971</v>
      </c>
    </row>
    <row r="11" spans="1:7" x14ac:dyDescent="0.25">
      <c r="A11" s="85" t="s">
        <v>306</v>
      </c>
      <c r="B11" s="217">
        <v>10920788.68</v>
      </c>
      <c r="C11" s="217">
        <v>2843015.36</v>
      </c>
      <c r="D11" s="218">
        <v>13763804.039999999</v>
      </c>
      <c r="E11" s="219">
        <v>10839753.550000001</v>
      </c>
      <c r="F11" s="219">
        <v>10839753.550000001</v>
      </c>
      <c r="G11" s="75">
        <f>D11-E11</f>
        <v>2924050.4899999984</v>
      </c>
    </row>
    <row r="12" spans="1:7" x14ac:dyDescent="0.25">
      <c r="A12" s="85" t="s">
        <v>307</v>
      </c>
      <c r="B12" s="217">
        <v>1167800</v>
      </c>
      <c r="C12" s="217">
        <v>720000</v>
      </c>
      <c r="D12" s="218">
        <v>1887800</v>
      </c>
      <c r="E12" s="219">
        <v>1882619</v>
      </c>
      <c r="F12" s="219">
        <v>1882619</v>
      </c>
      <c r="G12" s="75">
        <f t="shared" ref="G12:G17" si="2">D12-E12</f>
        <v>5181</v>
      </c>
    </row>
    <row r="13" spans="1:7" x14ac:dyDescent="0.25">
      <c r="A13" s="85" t="s">
        <v>308</v>
      </c>
      <c r="B13" s="217">
        <v>2715958.34</v>
      </c>
      <c r="C13" s="217">
        <v>675998.37</v>
      </c>
      <c r="D13" s="218">
        <v>3391956.71</v>
      </c>
      <c r="E13" s="219">
        <v>2541653</v>
      </c>
      <c r="F13" s="219">
        <v>2541653</v>
      </c>
      <c r="G13" s="75">
        <f t="shared" si="2"/>
        <v>850303.71</v>
      </c>
    </row>
    <row r="14" spans="1:7" x14ac:dyDescent="0.25">
      <c r="A14" s="85" t="s">
        <v>309</v>
      </c>
      <c r="B14" s="217">
        <v>3070236.48</v>
      </c>
      <c r="C14" s="217">
        <v>710020.11</v>
      </c>
      <c r="D14" s="218">
        <v>3780256.59</v>
      </c>
      <c r="E14" s="219">
        <v>2642936.2000000002</v>
      </c>
      <c r="F14" s="219">
        <v>2642936.2000000002</v>
      </c>
      <c r="G14" s="75">
        <f t="shared" si="2"/>
        <v>1137320.3899999997</v>
      </c>
    </row>
    <row r="15" spans="1:7" x14ac:dyDescent="0.25">
      <c r="A15" s="85" t="s">
        <v>310</v>
      </c>
      <c r="B15" s="217">
        <v>1156400</v>
      </c>
      <c r="C15" s="217">
        <v>100000</v>
      </c>
      <c r="D15" s="218">
        <v>1256400</v>
      </c>
      <c r="E15" s="219">
        <v>623194.98</v>
      </c>
      <c r="F15" s="219">
        <v>623194.98</v>
      </c>
      <c r="G15" s="75">
        <f t="shared" si="2"/>
        <v>633205.02</v>
      </c>
    </row>
    <row r="16" spans="1:7" x14ac:dyDescent="0.25">
      <c r="A16" s="85" t="s">
        <v>311</v>
      </c>
      <c r="B16" s="216">
        <v>0</v>
      </c>
      <c r="C16" s="216">
        <v>0</v>
      </c>
      <c r="D16" s="218">
        <v>0</v>
      </c>
      <c r="E16" s="218">
        <v>0</v>
      </c>
      <c r="F16" s="218">
        <v>0</v>
      </c>
      <c r="G16" s="75">
        <f t="shared" si="2"/>
        <v>0</v>
      </c>
    </row>
    <row r="17" spans="1:7" x14ac:dyDescent="0.25">
      <c r="A17" s="85" t="s">
        <v>312</v>
      </c>
      <c r="B17" s="217">
        <v>3486851.28</v>
      </c>
      <c r="C17" s="217">
        <v>720079.2</v>
      </c>
      <c r="D17" s="218">
        <v>4206930.4799999995</v>
      </c>
      <c r="E17" s="219">
        <v>3316282</v>
      </c>
      <c r="F17" s="219">
        <v>3316282</v>
      </c>
      <c r="G17" s="75">
        <f t="shared" si="2"/>
        <v>890648.47999999952</v>
      </c>
    </row>
    <row r="18" spans="1:7" x14ac:dyDescent="0.25">
      <c r="A18" s="84" t="s">
        <v>313</v>
      </c>
      <c r="B18" s="83">
        <f t="shared" ref="B18:G18" si="3">SUM(B19:B27)</f>
        <v>5182692.32</v>
      </c>
      <c r="C18" s="83">
        <f t="shared" si="3"/>
        <v>9527031.0500000007</v>
      </c>
      <c r="D18" s="83">
        <f t="shared" si="3"/>
        <v>14709723.370000001</v>
      </c>
      <c r="E18" s="83">
        <f t="shared" si="3"/>
        <v>12209903.649999999</v>
      </c>
      <c r="F18" s="83">
        <f t="shared" si="3"/>
        <v>12209903.649999999</v>
      </c>
      <c r="G18" s="83">
        <f t="shared" si="3"/>
        <v>2499819.7199999993</v>
      </c>
    </row>
    <row r="19" spans="1:7" x14ac:dyDescent="0.25">
      <c r="A19" s="85" t="s">
        <v>314</v>
      </c>
      <c r="B19" s="221">
        <v>803324.44</v>
      </c>
      <c r="C19" s="221">
        <v>35000</v>
      </c>
      <c r="D19" s="220">
        <v>838324.44</v>
      </c>
      <c r="E19" s="221">
        <v>521638.31</v>
      </c>
      <c r="F19" s="221">
        <v>521638.31</v>
      </c>
      <c r="G19" s="75">
        <f>D19-E19</f>
        <v>316686.12999999995</v>
      </c>
    </row>
    <row r="20" spans="1:7" x14ac:dyDescent="0.25">
      <c r="A20" s="85" t="s">
        <v>315</v>
      </c>
      <c r="B20" s="221">
        <v>131037.88</v>
      </c>
      <c r="C20" s="221">
        <v>15000</v>
      </c>
      <c r="D20" s="220">
        <v>146037.88</v>
      </c>
      <c r="E20" s="221">
        <v>106369.18</v>
      </c>
      <c r="F20" s="221">
        <v>106369.18</v>
      </c>
      <c r="G20" s="75">
        <f t="shared" ref="G20:G27" si="4">D20-E20</f>
        <v>39668.700000000012</v>
      </c>
    </row>
    <row r="21" spans="1:7" x14ac:dyDescent="0.25">
      <c r="A21" s="85" t="s">
        <v>316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75">
        <f t="shared" si="4"/>
        <v>0</v>
      </c>
    </row>
    <row r="22" spans="1:7" x14ac:dyDescent="0.25">
      <c r="A22" s="85" t="s">
        <v>317</v>
      </c>
      <c r="B22" s="221">
        <v>2168810</v>
      </c>
      <c r="C22" s="221">
        <v>8380000</v>
      </c>
      <c r="D22" s="220">
        <v>10548810</v>
      </c>
      <c r="E22" s="221">
        <v>9016623.0500000007</v>
      </c>
      <c r="F22" s="221">
        <v>9016623.0500000007</v>
      </c>
      <c r="G22" s="75">
        <f t="shared" si="4"/>
        <v>1532186.9499999993</v>
      </c>
    </row>
    <row r="23" spans="1:7" x14ac:dyDescent="0.25">
      <c r="A23" s="85" t="s">
        <v>318</v>
      </c>
      <c r="B23" s="221">
        <v>200000</v>
      </c>
      <c r="C23" s="221">
        <v>350000</v>
      </c>
      <c r="D23" s="220">
        <v>550000</v>
      </c>
      <c r="E23" s="221">
        <v>365557.79</v>
      </c>
      <c r="F23" s="221">
        <v>365557.79</v>
      </c>
      <c r="G23" s="75">
        <f t="shared" si="4"/>
        <v>184442.21000000002</v>
      </c>
    </row>
    <row r="24" spans="1:7" x14ac:dyDescent="0.25">
      <c r="A24" s="85" t="s">
        <v>319</v>
      </c>
      <c r="B24" s="221">
        <v>958560</v>
      </c>
      <c r="C24" s="221">
        <v>440000</v>
      </c>
      <c r="D24" s="220">
        <v>1398560</v>
      </c>
      <c r="E24" s="221">
        <v>1398330.44</v>
      </c>
      <c r="F24" s="221">
        <v>1398330.44</v>
      </c>
      <c r="G24" s="75">
        <f t="shared" si="4"/>
        <v>229.56000000005588</v>
      </c>
    </row>
    <row r="25" spans="1:7" x14ac:dyDescent="0.25">
      <c r="A25" s="85" t="s">
        <v>320</v>
      </c>
      <c r="B25" s="221">
        <v>176060</v>
      </c>
      <c r="C25" s="221">
        <v>217031.05</v>
      </c>
      <c r="D25" s="220">
        <v>393091.05</v>
      </c>
      <c r="E25" s="221">
        <v>159538.26</v>
      </c>
      <c r="F25" s="221">
        <v>159538.26</v>
      </c>
      <c r="G25" s="75">
        <f t="shared" si="4"/>
        <v>233552.78999999998</v>
      </c>
    </row>
    <row r="26" spans="1:7" x14ac:dyDescent="0.25">
      <c r="A26" s="85" t="s">
        <v>321</v>
      </c>
      <c r="B26" s="220">
        <v>0</v>
      </c>
      <c r="C26" s="220">
        <v>0</v>
      </c>
      <c r="D26" s="220">
        <v>0</v>
      </c>
      <c r="E26" s="220">
        <v>0</v>
      </c>
      <c r="F26" s="220">
        <v>0</v>
      </c>
      <c r="G26" s="75">
        <f t="shared" si="4"/>
        <v>0</v>
      </c>
    </row>
    <row r="27" spans="1:7" x14ac:dyDescent="0.25">
      <c r="A27" s="85" t="s">
        <v>322</v>
      </c>
      <c r="B27" s="221">
        <v>744900</v>
      </c>
      <c r="C27" s="221">
        <v>90000</v>
      </c>
      <c r="D27" s="220">
        <v>834900</v>
      </c>
      <c r="E27" s="221">
        <v>641846.62</v>
      </c>
      <c r="F27" s="221">
        <v>641846.62</v>
      </c>
      <c r="G27" s="75">
        <f t="shared" si="4"/>
        <v>193053.38</v>
      </c>
    </row>
    <row r="28" spans="1:7" x14ac:dyDescent="0.25">
      <c r="A28" s="84" t="s">
        <v>323</v>
      </c>
      <c r="B28" s="83">
        <f t="shared" ref="B28:G28" si="5">SUM(B29:B37)</f>
        <v>17046767.84</v>
      </c>
      <c r="C28" s="83">
        <f t="shared" si="5"/>
        <v>6402687.0800000001</v>
      </c>
      <c r="D28" s="83">
        <f t="shared" si="5"/>
        <v>23449454.920000002</v>
      </c>
      <c r="E28" s="83">
        <f t="shared" si="5"/>
        <v>20003526.91</v>
      </c>
      <c r="F28" s="83">
        <f t="shared" si="5"/>
        <v>19908931.91</v>
      </c>
      <c r="G28" s="83">
        <f t="shared" si="5"/>
        <v>3445928.0100000002</v>
      </c>
    </row>
    <row r="29" spans="1:7" x14ac:dyDescent="0.25">
      <c r="A29" s="85" t="s">
        <v>324</v>
      </c>
      <c r="B29" s="223">
        <v>9058047.8399999999</v>
      </c>
      <c r="C29" s="223">
        <v>1080000</v>
      </c>
      <c r="D29" s="222">
        <v>10138047.84</v>
      </c>
      <c r="E29" s="223">
        <v>9794232.5800000001</v>
      </c>
      <c r="F29" s="223">
        <v>9794232.5800000001</v>
      </c>
      <c r="G29" s="75">
        <f>D29-E29</f>
        <v>343815.25999999978</v>
      </c>
    </row>
    <row r="30" spans="1:7" x14ac:dyDescent="0.25">
      <c r="A30" s="85" t="s">
        <v>325</v>
      </c>
      <c r="B30" s="223">
        <v>144400</v>
      </c>
      <c r="C30" s="223">
        <v>0</v>
      </c>
      <c r="D30" s="222">
        <v>144400</v>
      </c>
      <c r="E30" s="223">
        <v>48946.57</v>
      </c>
      <c r="F30" s="223">
        <v>48946.57</v>
      </c>
      <c r="G30" s="75">
        <f t="shared" ref="G30:G37" si="6">D30-E30</f>
        <v>95453.43</v>
      </c>
    </row>
    <row r="31" spans="1:7" x14ac:dyDescent="0.25">
      <c r="A31" s="85" t="s">
        <v>326</v>
      </c>
      <c r="B31" s="223">
        <v>760100</v>
      </c>
      <c r="C31" s="223">
        <v>819687.08</v>
      </c>
      <c r="D31" s="222">
        <v>1579787.08</v>
      </c>
      <c r="E31" s="223">
        <v>1191122.81</v>
      </c>
      <c r="F31" s="223">
        <v>1191122.81</v>
      </c>
      <c r="G31" s="75">
        <f t="shared" si="6"/>
        <v>388664.27</v>
      </c>
    </row>
    <row r="32" spans="1:7" x14ac:dyDescent="0.25">
      <c r="A32" s="85" t="s">
        <v>327</v>
      </c>
      <c r="B32" s="223">
        <v>1260200</v>
      </c>
      <c r="C32" s="223">
        <v>890000</v>
      </c>
      <c r="D32" s="222">
        <v>2150200</v>
      </c>
      <c r="E32" s="223">
        <v>1936726.1</v>
      </c>
      <c r="F32" s="223">
        <v>1936726.1</v>
      </c>
      <c r="G32" s="75">
        <f t="shared" si="6"/>
        <v>213473.89999999991</v>
      </c>
    </row>
    <row r="33" spans="1:7" ht="14.45" customHeight="1" x14ac:dyDescent="0.25">
      <c r="A33" s="85" t="s">
        <v>328</v>
      </c>
      <c r="B33" s="223">
        <v>1586000</v>
      </c>
      <c r="C33" s="223">
        <v>3210000</v>
      </c>
      <c r="D33" s="222">
        <v>4796000</v>
      </c>
      <c r="E33" s="223">
        <v>3065607.82</v>
      </c>
      <c r="F33" s="223">
        <v>3065607.82</v>
      </c>
      <c r="G33" s="75">
        <f t="shared" si="6"/>
        <v>1730392.1800000002</v>
      </c>
    </row>
    <row r="34" spans="1:7" ht="14.45" customHeight="1" x14ac:dyDescent="0.25">
      <c r="A34" s="85" t="s">
        <v>329</v>
      </c>
      <c r="B34" s="223">
        <v>141111</v>
      </c>
      <c r="C34" s="223">
        <v>50000</v>
      </c>
      <c r="D34" s="222">
        <v>191111</v>
      </c>
      <c r="E34" s="223">
        <v>84039.44</v>
      </c>
      <c r="F34" s="223">
        <v>84039.44</v>
      </c>
      <c r="G34" s="75">
        <f t="shared" si="6"/>
        <v>107071.56</v>
      </c>
    </row>
    <row r="35" spans="1:7" ht="14.45" customHeight="1" x14ac:dyDescent="0.25">
      <c r="A35" s="85" t="s">
        <v>330</v>
      </c>
      <c r="B35" s="223">
        <v>83771</v>
      </c>
      <c r="C35" s="223">
        <v>0</v>
      </c>
      <c r="D35" s="222">
        <v>83771</v>
      </c>
      <c r="E35" s="223">
        <v>44201.53</v>
      </c>
      <c r="F35" s="223">
        <v>44201.53</v>
      </c>
      <c r="G35" s="75">
        <f t="shared" si="6"/>
        <v>39569.47</v>
      </c>
    </row>
    <row r="36" spans="1:7" ht="14.45" customHeight="1" x14ac:dyDescent="0.25">
      <c r="A36" s="85" t="s">
        <v>331</v>
      </c>
      <c r="B36" s="223">
        <v>317500</v>
      </c>
      <c r="C36" s="223">
        <v>345000</v>
      </c>
      <c r="D36" s="222">
        <v>662500</v>
      </c>
      <c r="E36" s="223">
        <v>525101.64</v>
      </c>
      <c r="F36" s="223">
        <v>525101.64</v>
      </c>
      <c r="G36" s="75">
        <f t="shared" si="6"/>
        <v>137398.35999999999</v>
      </c>
    </row>
    <row r="37" spans="1:7" ht="14.45" customHeight="1" x14ac:dyDescent="0.25">
      <c r="A37" s="85" t="s">
        <v>332</v>
      </c>
      <c r="B37" s="223">
        <v>3695638</v>
      </c>
      <c r="C37" s="223">
        <v>8000</v>
      </c>
      <c r="D37" s="222">
        <v>3703638</v>
      </c>
      <c r="E37" s="223">
        <v>3313548.42</v>
      </c>
      <c r="F37" s="223">
        <v>3218953.42</v>
      </c>
      <c r="G37" s="75">
        <f t="shared" si="6"/>
        <v>390089.58000000007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1453200</v>
      </c>
      <c r="C48" s="83">
        <f t="shared" si="9"/>
        <v>9628818.6600000001</v>
      </c>
      <c r="D48" s="83">
        <f t="shared" si="9"/>
        <v>11082018.66</v>
      </c>
      <c r="E48" s="83">
        <f t="shared" si="9"/>
        <v>6531639.5700000003</v>
      </c>
      <c r="F48" s="83">
        <f t="shared" si="9"/>
        <v>6531639.5700000003</v>
      </c>
      <c r="G48" s="83">
        <f t="shared" si="9"/>
        <v>4550379.09</v>
      </c>
    </row>
    <row r="49" spans="1:7" x14ac:dyDescent="0.25">
      <c r="A49" s="85" t="s">
        <v>344</v>
      </c>
      <c r="B49" s="225">
        <v>225600</v>
      </c>
      <c r="C49" s="225">
        <v>250000</v>
      </c>
      <c r="D49" s="224">
        <v>475600</v>
      </c>
      <c r="E49" s="225">
        <v>195672.38</v>
      </c>
      <c r="F49" s="225">
        <v>195672.38</v>
      </c>
      <c r="G49" s="75">
        <f>D49-E49</f>
        <v>279927.62</v>
      </c>
    </row>
    <row r="50" spans="1:7" x14ac:dyDescent="0.25">
      <c r="A50" s="85" t="s">
        <v>345</v>
      </c>
      <c r="B50" s="224">
        <v>0</v>
      </c>
      <c r="C50" s="224">
        <v>0</v>
      </c>
      <c r="D50" s="224">
        <v>0</v>
      </c>
      <c r="E50" s="224">
        <v>0</v>
      </c>
      <c r="F50" s="224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224">
        <v>0</v>
      </c>
      <c r="C51" s="224">
        <v>0</v>
      </c>
      <c r="D51" s="224">
        <v>0</v>
      </c>
      <c r="E51" s="224">
        <v>0</v>
      </c>
      <c r="F51" s="224">
        <v>0</v>
      </c>
      <c r="G51" s="75">
        <f t="shared" si="10"/>
        <v>0</v>
      </c>
    </row>
    <row r="52" spans="1:7" x14ac:dyDescent="0.25">
      <c r="A52" s="85" t="s">
        <v>347</v>
      </c>
      <c r="B52" s="225">
        <v>205000</v>
      </c>
      <c r="C52" s="225">
        <v>5750000</v>
      </c>
      <c r="D52" s="224">
        <v>5955000</v>
      </c>
      <c r="E52" s="225">
        <v>4076714.65</v>
      </c>
      <c r="F52" s="225">
        <v>4076714.65</v>
      </c>
      <c r="G52" s="75">
        <f t="shared" si="10"/>
        <v>1878285.35</v>
      </c>
    </row>
    <row r="53" spans="1:7" x14ac:dyDescent="0.25">
      <c r="A53" s="85" t="s">
        <v>348</v>
      </c>
      <c r="B53" s="224">
        <v>0</v>
      </c>
      <c r="C53" s="224">
        <v>0</v>
      </c>
      <c r="D53" s="224">
        <v>0</v>
      </c>
      <c r="E53" s="224">
        <v>0</v>
      </c>
      <c r="F53" s="224">
        <v>0</v>
      </c>
      <c r="G53" s="75">
        <f t="shared" si="10"/>
        <v>0</v>
      </c>
    </row>
    <row r="54" spans="1:7" x14ac:dyDescent="0.25">
      <c r="A54" s="85" t="s">
        <v>349</v>
      </c>
      <c r="B54" s="225">
        <v>992600</v>
      </c>
      <c r="C54" s="225">
        <v>3628818.66</v>
      </c>
      <c r="D54" s="224">
        <v>4621418.66</v>
      </c>
      <c r="E54" s="225">
        <v>2259252.54</v>
      </c>
      <c r="F54" s="225">
        <v>2259252.54</v>
      </c>
      <c r="G54" s="75">
        <f t="shared" si="10"/>
        <v>2362166.12</v>
      </c>
    </row>
    <row r="55" spans="1:7" x14ac:dyDescent="0.25">
      <c r="A55" s="85" t="s">
        <v>350</v>
      </c>
      <c r="B55" s="224">
        <v>0</v>
      </c>
      <c r="C55" s="224">
        <v>0</v>
      </c>
      <c r="D55" s="224">
        <v>0</v>
      </c>
      <c r="E55" s="224">
        <v>0</v>
      </c>
      <c r="F55" s="224">
        <v>0</v>
      </c>
      <c r="G55" s="75">
        <f t="shared" si="10"/>
        <v>0</v>
      </c>
    </row>
    <row r="56" spans="1:7" x14ac:dyDescent="0.25">
      <c r="A56" s="85" t="s">
        <v>351</v>
      </c>
      <c r="B56" s="225">
        <v>0</v>
      </c>
      <c r="C56" s="225">
        <v>0</v>
      </c>
      <c r="D56" s="224">
        <v>0</v>
      </c>
      <c r="E56" s="225">
        <v>0</v>
      </c>
      <c r="F56" s="225">
        <v>0</v>
      </c>
      <c r="G56" s="75">
        <f t="shared" si="10"/>
        <v>0</v>
      </c>
    </row>
    <row r="57" spans="1:7" x14ac:dyDescent="0.25">
      <c r="A57" s="85" t="s">
        <v>352</v>
      </c>
      <c r="B57" s="225">
        <v>30000</v>
      </c>
      <c r="C57" s="225">
        <v>0</v>
      </c>
      <c r="D57" s="224">
        <v>30000</v>
      </c>
      <c r="E57" s="225">
        <v>0</v>
      </c>
      <c r="F57" s="225">
        <v>0</v>
      </c>
      <c r="G57" s="75">
        <f t="shared" si="10"/>
        <v>30000</v>
      </c>
    </row>
    <row r="58" spans="1:7" x14ac:dyDescent="0.25">
      <c r="A58" s="84" t="s">
        <v>353</v>
      </c>
      <c r="B58" s="83">
        <f t="shared" ref="B58:G58" si="11">SUM(B59:B61)</f>
        <v>1400000</v>
      </c>
      <c r="C58" s="83">
        <f t="shared" si="11"/>
        <v>9287294.620000001</v>
      </c>
      <c r="D58" s="83">
        <f t="shared" si="11"/>
        <v>10687294.620000001</v>
      </c>
      <c r="E58" s="83">
        <f t="shared" si="11"/>
        <v>6176800.79</v>
      </c>
      <c r="F58" s="83">
        <f t="shared" si="11"/>
        <v>6175235</v>
      </c>
      <c r="G58" s="83">
        <f t="shared" si="11"/>
        <v>4510493.83</v>
      </c>
    </row>
    <row r="59" spans="1:7" x14ac:dyDescent="0.25">
      <c r="A59" s="85" t="s">
        <v>354</v>
      </c>
      <c r="B59" s="164">
        <v>1200000</v>
      </c>
      <c r="C59" s="164">
        <v>8888162.2300000004</v>
      </c>
      <c r="D59" s="163">
        <v>10088162.23</v>
      </c>
      <c r="E59" s="174">
        <v>6176800.79</v>
      </c>
      <c r="F59" s="174">
        <v>6175235</v>
      </c>
      <c r="G59" s="75">
        <f>D59-E59</f>
        <v>3911361.4400000004</v>
      </c>
    </row>
    <row r="60" spans="1:7" x14ac:dyDescent="0.25">
      <c r="A60" s="85" t="s">
        <v>355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164">
        <v>200000</v>
      </c>
      <c r="C61" s="164">
        <v>399132.39</v>
      </c>
      <c r="D61" s="163">
        <v>599132.39</v>
      </c>
      <c r="E61" s="164">
        <v>0</v>
      </c>
      <c r="F61" s="164">
        <v>0</v>
      </c>
      <c r="G61" s="75">
        <f t="shared" si="12"/>
        <v>599132.39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47600694.939999998</v>
      </c>
      <c r="C159" s="90">
        <f t="shared" si="37"/>
        <v>40614944.450000003</v>
      </c>
      <c r="D159" s="90">
        <f t="shared" si="37"/>
        <v>88215639.390000001</v>
      </c>
      <c r="E159" s="90">
        <f t="shared" si="37"/>
        <v>66768309.649999991</v>
      </c>
      <c r="F159" s="90">
        <f t="shared" si="37"/>
        <v>66672148.859999992</v>
      </c>
      <c r="G159" s="90">
        <f t="shared" si="37"/>
        <v>21447329.739999995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29" orientation="portrait" horizontalDpi="1200" verticalDpi="1200" r:id="rId1"/>
  <ignoredErrors>
    <ignoredError sqref="B9:G10 G19:G27 B18:F18 G29:G37 B28:F28 B39:G47 B38:F38 G49:G57 B48:F48 G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380</v>
      </c>
      <c r="B1" s="189"/>
      <c r="C1" s="189"/>
      <c r="D1" s="189"/>
      <c r="E1" s="189"/>
      <c r="F1" s="189"/>
      <c r="G1" s="190"/>
    </row>
    <row r="2" spans="1:7" ht="15" customHeight="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3" t="s">
        <v>4</v>
      </c>
      <c r="B7" s="185" t="s">
        <v>298</v>
      </c>
      <c r="C7" s="185"/>
      <c r="D7" s="185"/>
      <c r="E7" s="185"/>
      <c r="F7" s="185"/>
      <c r="G7" s="187" t="s">
        <v>299</v>
      </c>
    </row>
    <row r="8" spans="1:7" ht="30" x14ac:dyDescent="0.25">
      <c r="A8" s="18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6"/>
    </row>
    <row r="9" spans="1:7" ht="15.75" customHeight="1" x14ac:dyDescent="0.25">
      <c r="A9" s="26" t="s">
        <v>382</v>
      </c>
      <c r="B9" s="30">
        <f>SUM(B10:B17)</f>
        <v>47600694.939999998</v>
      </c>
      <c r="C9" s="30">
        <f t="shared" ref="C9:G9" si="0">SUM(C10:C17)</f>
        <v>40614945</v>
      </c>
      <c r="D9" s="30">
        <f t="shared" si="0"/>
        <v>88215639</v>
      </c>
      <c r="E9" s="30">
        <f t="shared" si="0"/>
        <v>66768309</v>
      </c>
      <c r="F9" s="30">
        <f t="shared" si="0"/>
        <v>66672148</v>
      </c>
      <c r="G9" s="30">
        <f t="shared" si="0"/>
        <v>21447330</v>
      </c>
    </row>
    <row r="10" spans="1:7" x14ac:dyDescent="0.25">
      <c r="A10" s="63" t="s">
        <v>383</v>
      </c>
      <c r="B10" s="165">
        <v>2465860.15</v>
      </c>
      <c r="C10" s="165">
        <v>2031754</v>
      </c>
      <c r="D10" s="166">
        <v>4497614</v>
      </c>
      <c r="E10" s="175">
        <v>3133161</v>
      </c>
      <c r="F10" s="175">
        <v>3124425</v>
      </c>
      <c r="G10" s="176">
        <f>+D10-E10</f>
        <v>1364453</v>
      </c>
    </row>
    <row r="11" spans="1:7" x14ac:dyDescent="0.25">
      <c r="A11" s="63" t="s">
        <v>384</v>
      </c>
      <c r="B11" s="165">
        <v>5332633.95</v>
      </c>
      <c r="C11" s="165">
        <v>4385312</v>
      </c>
      <c r="D11" s="166">
        <v>9717946</v>
      </c>
      <c r="E11" s="175">
        <v>7018941</v>
      </c>
      <c r="F11" s="175">
        <v>7006072</v>
      </c>
      <c r="G11" s="176">
        <f t="shared" ref="G11:G16" si="1">+D11-E11</f>
        <v>2699005</v>
      </c>
    </row>
    <row r="12" spans="1:7" x14ac:dyDescent="0.25">
      <c r="A12" s="63" t="s">
        <v>385</v>
      </c>
      <c r="B12" s="165">
        <v>5413198.3799999999</v>
      </c>
      <c r="C12" s="165">
        <v>1115324</v>
      </c>
      <c r="D12" s="166">
        <v>6528522</v>
      </c>
      <c r="E12" s="175">
        <v>5424841</v>
      </c>
      <c r="F12" s="175">
        <v>5410441</v>
      </c>
      <c r="G12" s="176">
        <f t="shared" si="1"/>
        <v>1103681</v>
      </c>
    </row>
    <row r="13" spans="1:7" x14ac:dyDescent="0.25">
      <c r="A13" s="63" t="s">
        <v>386</v>
      </c>
      <c r="B13" s="165">
        <v>18190845.859999999</v>
      </c>
      <c r="C13" s="165">
        <v>27861113</v>
      </c>
      <c r="D13" s="166">
        <v>46051959</v>
      </c>
      <c r="E13" s="175">
        <v>34973057</v>
      </c>
      <c r="F13" s="175">
        <v>34955371</v>
      </c>
      <c r="G13" s="176">
        <f t="shared" si="1"/>
        <v>11078902</v>
      </c>
    </row>
    <row r="14" spans="1:7" x14ac:dyDescent="0.25">
      <c r="A14" s="63" t="s">
        <v>387</v>
      </c>
      <c r="B14" s="165">
        <v>1353454.7</v>
      </c>
      <c r="C14" s="165">
        <v>549416</v>
      </c>
      <c r="D14" s="166">
        <v>1902871</v>
      </c>
      <c r="E14" s="175">
        <v>1240708</v>
      </c>
      <c r="F14" s="175">
        <v>1238978</v>
      </c>
      <c r="G14" s="176">
        <f t="shared" si="1"/>
        <v>662163</v>
      </c>
    </row>
    <row r="15" spans="1:7" x14ac:dyDescent="0.25">
      <c r="A15" s="63" t="s">
        <v>388</v>
      </c>
      <c r="B15" s="165">
        <v>1217269.56</v>
      </c>
      <c r="C15" s="165">
        <v>1812411</v>
      </c>
      <c r="D15" s="166">
        <v>3029680</v>
      </c>
      <c r="E15" s="175">
        <v>1562654</v>
      </c>
      <c r="F15" s="175">
        <v>1559114</v>
      </c>
      <c r="G15" s="176">
        <f t="shared" si="1"/>
        <v>1467026</v>
      </c>
    </row>
    <row r="16" spans="1:7" x14ac:dyDescent="0.25">
      <c r="A16" s="63" t="s">
        <v>389</v>
      </c>
      <c r="B16" s="165">
        <v>13627432.34</v>
      </c>
      <c r="C16" s="165">
        <v>2859615</v>
      </c>
      <c r="D16" s="166">
        <v>16487047</v>
      </c>
      <c r="E16" s="175">
        <v>13414947</v>
      </c>
      <c r="F16" s="175">
        <v>13377747</v>
      </c>
      <c r="G16" s="176">
        <f t="shared" si="1"/>
        <v>3072100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2">SUM(C20:C27)</f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47600694.939999998</v>
      </c>
      <c r="C29" s="4">
        <f t="shared" ref="C29:G29" si="3">SUM(C19,C9)</f>
        <v>40614945</v>
      </c>
      <c r="D29" s="4">
        <f t="shared" si="3"/>
        <v>88215639</v>
      </c>
      <c r="E29" s="4">
        <f t="shared" si="3"/>
        <v>66768309</v>
      </c>
      <c r="F29" s="4">
        <f t="shared" si="3"/>
        <v>66672148</v>
      </c>
      <c r="G29" s="4">
        <f t="shared" si="3"/>
        <v>21447330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7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75" zoomScaleNormal="75" workbookViewId="0">
      <selection activeCell="G21" sqref="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392</v>
      </c>
      <c r="B1" s="195"/>
      <c r="C1" s="195"/>
      <c r="D1" s="195"/>
      <c r="E1" s="195"/>
      <c r="F1" s="195"/>
      <c r="G1" s="195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3" t="s">
        <v>4</v>
      </c>
      <c r="B7" s="191" t="s">
        <v>298</v>
      </c>
      <c r="C7" s="192"/>
      <c r="D7" s="192"/>
      <c r="E7" s="192"/>
      <c r="F7" s="193"/>
      <c r="G7" s="187" t="s">
        <v>395</v>
      </c>
    </row>
    <row r="8" spans="1:7" ht="30" x14ac:dyDescent="0.25">
      <c r="A8" s="184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86"/>
    </row>
    <row r="9" spans="1:7" ht="16.5" customHeight="1" x14ac:dyDescent="0.25">
      <c r="A9" s="26" t="s">
        <v>397</v>
      </c>
      <c r="B9" s="30">
        <f>SUM(B10,B19,B27,B37)</f>
        <v>47600694.939999998</v>
      </c>
      <c r="C9" s="30">
        <f t="shared" ref="C9:G9" si="0">SUM(C10,C19,C27,C37)</f>
        <v>40614944</v>
      </c>
      <c r="D9" s="30">
        <f t="shared" si="0"/>
        <v>88215639</v>
      </c>
      <c r="E9" s="30">
        <f t="shared" si="0"/>
        <v>66768310</v>
      </c>
      <c r="F9" s="30">
        <f t="shared" si="0"/>
        <v>66672149</v>
      </c>
      <c r="G9" s="30">
        <f t="shared" si="0"/>
        <v>21447329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47600694.939999998</v>
      </c>
      <c r="C19" s="47">
        <f t="shared" ref="C19:G19" si="2">SUM(C20:C26)</f>
        <v>40614944</v>
      </c>
      <c r="D19" s="47">
        <f t="shared" si="2"/>
        <v>88215639</v>
      </c>
      <c r="E19" s="47">
        <f t="shared" si="2"/>
        <v>66768310</v>
      </c>
      <c r="F19" s="47">
        <f t="shared" si="2"/>
        <v>66672149</v>
      </c>
      <c r="G19" s="47">
        <f t="shared" si="2"/>
        <v>21447329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67">
        <v>47600694.939999998</v>
      </c>
      <c r="C21" s="167">
        <v>40614944</v>
      </c>
      <c r="D21" s="168">
        <v>88215639</v>
      </c>
      <c r="E21" s="177">
        <v>66768310</v>
      </c>
      <c r="F21" s="177">
        <v>66672149</v>
      </c>
      <c r="G21" s="168">
        <f>+D21-E21</f>
        <v>21447329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47600694.939999998</v>
      </c>
      <c r="C77" s="4">
        <f t="shared" ref="C77:G77" si="10">C43+C9</f>
        <v>40614944</v>
      </c>
      <c r="D77" s="4">
        <f t="shared" si="10"/>
        <v>88215639</v>
      </c>
      <c r="E77" s="4">
        <f t="shared" si="10"/>
        <v>66768310</v>
      </c>
      <c r="F77" s="4">
        <f t="shared" si="10"/>
        <v>66672149</v>
      </c>
      <c r="G77" s="4">
        <f t="shared" si="10"/>
        <v>21447329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K26" sqref="K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8" t="s">
        <v>431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3" t="s">
        <v>433</v>
      </c>
      <c r="B7" s="186" t="s">
        <v>298</v>
      </c>
      <c r="C7" s="186"/>
      <c r="D7" s="186"/>
      <c r="E7" s="186"/>
      <c r="F7" s="186"/>
      <c r="G7" s="186" t="s">
        <v>299</v>
      </c>
    </row>
    <row r="8" spans="1:7" ht="30" x14ac:dyDescent="0.25">
      <c r="A8" s="184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96"/>
    </row>
    <row r="9" spans="1:7" ht="15.75" customHeight="1" x14ac:dyDescent="0.25">
      <c r="A9" s="26" t="s">
        <v>434</v>
      </c>
      <c r="B9" s="119">
        <f>SUM(B10,B11,B12,B15,B16,B19)</f>
        <v>22518034.780000001</v>
      </c>
      <c r="C9" s="119">
        <f t="shared" ref="C9:G9" si="0">SUM(C10,C11,C12,C15,C16,C19)</f>
        <v>5769113</v>
      </c>
      <c r="D9" s="119">
        <f t="shared" si="0"/>
        <v>28287148</v>
      </c>
      <c r="E9" s="119">
        <f t="shared" si="0"/>
        <v>21846439</v>
      </c>
      <c r="F9" s="119">
        <f t="shared" si="0"/>
        <v>21846439</v>
      </c>
      <c r="G9" s="119">
        <f t="shared" si="0"/>
        <v>6440709</v>
      </c>
    </row>
    <row r="10" spans="1:7" x14ac:dyDescent="0.25">
      <c r="A10" s="58" t="s">
        <v>435</v>
      </c>
      <c r="B10" s="169">
        <v>22518034.780000001</v>
      </c>
      <c r="C10" s="169">
        <v>5769113</v>
      </c>
      <c r="D10" s="170">
        <v>28287148</v>
      </c>
      <c r="E10" s="178">
        <v>21846439</v>
      </c>
      <c r="F10" s="178">
        <v>21846439</v>
      </c>
      <c r="G10" s="170">
        <f>+D10-E10</f>
        <v>6440709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22518034.780000001</v>
      </c>
      <c r="C33" s="119">
        <f t="shared" ref="C33:G33" si="8">C21+C9</f>
        <v>5769113</v>
      </c>
      <c r="D33" s="119">
        <f t="shared" si="8"/>
        <v>28287148</v>
      </c>
      <c r="E33" s="119">
        <f t="shared" si="8"/>
        <v>21846439</v>
      </c>
      <c r="F33" s="119">
        <f t="shared" si="8"/>
        <v>21846439</v>
      </c>
      <c r="G33" s="119">
        <f t="shared" si="8"/>
        <v>6440709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Bibis</cp:lastModifiedBy>
  <cp:revision/>
  <cp:lastPrinted>2025-01-24T20:26:04Z</cp:lastPrinted>
  <dcterms:created xsi:type="dcterms:W3CDTF">2023-03-16T22:14:51Z</dcterms:created>
  <dcterms:modified xsi:type="dcterms:W3CDTF">2025-01-24T20:31:27Z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