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23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1\"/>
    </mc:Choice>
  </mc:AlternateContent>
  <xr:revisionPtr revIDLastSave="0" documentId="13_ncr:1_{BE93D99E-ABAC-42D8-91E0-1572A91FE7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1" sheetId="15" r:id="rId1"/>
    <sheet name="F2" sheetId="5" r:id="rId2"/>
    <sheet name="F3" sheetId="6" r:id="rId3"/>
    <sheet name="F4" sheetId="7" r:id="rId4"/>
    <sheet name="F5" sheetId="8" r:id="rId5"/>
    <sheet name="F6A" sheetId="1" r:id="rId6"/>
    <sheet name="F6B" sheetId="2" r:id="rId7"/>
    <sheet name="F6C" sheetId="3" r:id="rId8"/>
    <sheet name="F6D" sheetId="4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6P">'[1]Info General'!$I$23</definedName>
    <definedName name="_xlnm.Print_Area" localSheetId="5">F6A!$A$1:$G$160</definedName>
    <definedName name="_xlnm.Print_Area" localSheetId="7">F6C!$A$1:$G$78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4" l="1"/>
  <c r="G18" i="13"/>
  <c r="F18" i="13"/>
  <c r="E18" i="13"/>
  <c r="D18" i="13"/>
  <c r="C18" i="13"/>
  <c r="B18" i="13"/>
  <c r="G7" i="13"/>
  <c r="G29" i="13" s="1"/>
  <c r="F7" i="13"/>
  <c r="F29" i="13" s="1"/>
  <c r="E7" i="13"/>
  <c r="E29" i="13" s="1"/>
  <c r="D7" i="13"/>
  <c r="D29" i="13" s="1"/>
  <c r="C7" i="13"/>
  <c r="C29" i="13" s="1"/>
  <c r="B7" i="13"/>
  <c r="B29" i="13" s="1"/>
  <c r="F5" i="13"/>
  <c r="E5" i="13"/>
  <c r="D5" i="13"/>
  <c r="C5" i="13"/>
  <c r="B5" i="13"/>
  <c r="G36" i="12"/>
  <c r="F36" i="12"/>
  <c r="E36" i="12"/>
  <c r="D36" i="12"/>
  <c r="C36" i="12"/>
  <c r="B36" i="12"/>
  <c r="G28" i="12"/>
  <c r="F28" i="12"/>
  <c r="E28" i="12"/>
  <c r="D28" i="12"/>
  <c r="C28" i="12"/>
  <c r="B28" i="12"/>
  <c r="G21" i="12"/>
  <c r="F21" i="12"/>
  <c r="E21" i="12"/>
  <c r="D21" i="12"/>
  <c r="C21" i="12"/>
  <c r="B21" i="12"/>
  <c r="G7" i="12"/>
  <c r="G31" i="12" s="1"/>
  <c r="F7" i="12"/>
  <c r="F31" i="12" s="1"/>
  <c r="E7" i="12"/>
  <c r="E31" i="12" s="1"/>
  <c r="D7" i="12"/>
  <c r="D31" i="12" s="1"/>
  <c r="C7" i="12"/>
  <c r="C31" i="12" s="1"/>
  <c r="B7" i="12"/>
  <c r="B31" i="12" s="1"/>
  <c r="E5" i="12"/>
  <c r="D5" i="12"/>
  <c r="C5" i="12"/>
  <c r="B5" i="12"/>
  <c r="G19" i="11"/>
  <c r="F19" i="11"/>
  <c r="E19" i="11"/>
  <c r="D19" i="11"/>
  <c r="C19" i="11"/>
  <c r="B19" i="11"/>
  <c r="C14" i="11"/>
  <c r="D14" i="11" s="1"/>
  <c r="E14" i="11" s="1"/>
  <c r="F14" i="11" s="1"/>
  <c r="G14" i="11" s="1"/>
  <c r="C13" i="11"/>
  <c r="D13" i="11" s="1"/>
  <c r="E13" i="11" s="1"/>
  <c r="F13" i="11" s="1"/>
  <c r="G13" i="11" s="1"/>
  <c r="C11" i="11"/>
  <c r="D11" i="11" s="1"/>
  <c r="E11" i="11" s="1"/>
  <c r="F11" i="11" s="1"/>
  <c r="G11" i="11" s="1"/>
  <c r="D10" i="11"/>
  <c r="E10" i="11" s="1"/>
  <c r="F10" i="11" s="1"/>
  <c r="G10" i="11" s="1"/>
  <c r="C10" i="11"/>
  <c r="C9" i="11"/>
  <c r="D9" i="11" s="1"/>
  <c r="B8" i="11"/>
  <c r="B30" i="11" s="1"/>
  <c r="G6" i="11"/>
  <c r="F6" i="11"/>
  <c r="E6" i="11"/>
  <c r="D6" i="11"/>
  <c r="C6" i="11"/>
  <c r="B6" i="11"/>
  <c r="G36" i="10"/>
  <c r="F36" i="10"/>
  <c r="E36" i="10"/>
  <c r="D36" i="10"/>
  <c r="C36" i="10"/>
  <c r="B36" i="10"/>
  <c r="G28" i="10"/>
  <c r="F28" i="10"/>
  <c r="E28" i="10"/>
  <c r="D28" i="10"/>
  <c r="C28" i="10"/>
  <c r="C31" i="10" s="1"/>
  <c r="B28" i="10"/>
  <c r="B31" i="10" s="1"/>
  <c r="G21" i="10"/>
  <c r="F21" i="10"/>
  <c r="E21" i="10"/>
  <c r="D21" i="10"/>
  <c r="C21" i="10"/>
  <c r="B21" i="10"/>
  <c r="C14" i="10"/>
  <c r="D14" i="10" s="1"/>
  <c r="E14" i="10" s="1"/>
  <c r="F14" i="10" s="1"/>
  <c r="G14" i="10" s="1"/>
  <c r="D12" i="10"/>
  <c r="D7" i="10" s="1"/>
  <c r="C12" i="10"/>
  <c r="C7" i="10"/>
  <c r="B7" i="10"/>
  <c r="G5" i="10"/>
  <c r="F5" i="10"/>
  <c r="E5" i="10"/>
  <c r="D5" i="10"/>
  <c r="C5" i="10"/>
  <c r="B5" i="10"/>
  <c r="E9" i="11" l="1"/>
  <c r="D8" i="11"/>
  <c r="D30" i="11" s="1"/>
  <c r="C8" i="11"/>
  <c r="C30" i="11" s="1"/>
  <c r="D31" i="10"/>
  <c r="E12" i="10"/>
  <c r="E8" i="11" l="1"/>
  <c r="E30" i="11" s="1"/>
  <c r="F9" i="11"/>
  <c r="F12" i="10"/>
  <c r="E7" i="10"/>
  <c r="E31" i="10" s="1"/>
  <c r="G9" i="11" l="1"/>
  <c r="G8" i="11" s="1"/>
  <c r="G30" i="11" s="1"/>
  <c r="F8" i="11"/>
  <c r="F30" i="11" s="1"/>
  <c r="G12" i="10"/>
  <c r="G7" i="10" s="1"/>
  <c r="G31" i="10" s="1"/>
  <c r="F7" i="10"/>
  <c r="F31" i="10" s="1"/>
  <c r="G78" i="8" l="1"/>
  <c r="D78" i="8"/>
  <c r="F75" i="8"/>
  <c r="E75" i="8"/>
  <c r="C75" i="8"/>
  <c r="B75" i="8"/>
  <c r="G74" i="8"/>
  <c r="G75" i="8" s="1"/>
  <c r="D74" i="8"/>
  <c r="G73" i="8"/>
  <c r="D73" i="8"/>
  <c r="D75" i="8" s="1"/>
  <c r="G68" i="8"/>
  <c r="D68" i="8"/>
  <c r="D67" i="8" s="1"/>
  <c r="G67" i="8"/>
  <c r="F67" i="8"/>
  <c r="E67" i="8"/>
  <c r="C67" i="8"/>
  <c r="B67" i="8"/>
  <c r="G63" i="8"/>
  <c r="D63" i="8"/>
  <c r="G62" i="8"/>
  <c r="D62" i="8"/>
  <c r="G61" i="8"/>
  <c r="D61" i="8"/>
  <c r="D59" i="8" s="1"/>
  <c r="G60" i="8"/>
  <c r="D60" i="8"/>
  <c r="F59" i="8"/>
  <c r="G59" i="8" s="1"/>
  <c r="E59" i="8"/>
  <c r="C59" i="8"/>
  <c r="B59" i="8"/>
  <c r="G58" i="8"/>
  <c r="D58" i="8"/>
  <c r="G57" i="8"/>
  <c r="D57" i="8"/>
  <c r="D54" i="8" s="1"/>
  <c r="G56" i="8"/>
  <c r="D56" i="8"/>
  <c r="G55" i="8"/>
  <c r="D55" i="8"/>
  <c r="F54" i="8"/>
  <c r="G54" i="8" s="1"/>
  <c r="E54" i="8"/>
  <c r="C54" i="8"/>
  <c r="B54" i="8"/>
  <c r="G53" i="8"/>
  <c r="D53" i="8"/>
  <c r="G52" i="8"/>
  <c r="D52" i="8"/>
  <c r="G51" i="8"/>
  <c r="D51" i="8"/>
  <c r="G50" i="8"/>
  <c r="D50" i="8"/>
  <c r="G49" i="8"/>
  <c r="D49" i="8"/>
  <c r="G48" i="8"/>
  <c r="D48" i="8"/>
  <c r="G47" i="8"/>
  <c r="D47" i="8"/>
  <c r="G46" i="8"/>
  <c r="D46" i="8"/>
  <c r="F45" i="8"/>
  <c r="F65" i="8" s="1"/>
  <c r="G65" i="8" s="1"/>
  <c r="E45" i="8"/>
  <c r="E65" i="8" s="1"/>
  <c r="D45" i="8"/>
  <c r="C45" i="8"/>
  <c r="C65" i="8" s="1"/>
  <c r="B45" i="8"/>
  <c r="B65" i="8" s="1"/>
  <c r="G39" i="8"/>
  <c r="D39" i="8"/>
  <c r="G38" i="8"/>
  <c r="D38" i="8"/>
  <c r="D37" i="8" s="1"/>
  <c r="F37" i="8"/>
  <c r="E37" i="8"/>
  <c r="C37" i="8"/>
  <c r="B37" i="8"/>
  <c r="G37" i="8" s="1"/>
  <c r="G36" i="8"/>
  <c r="D36" i="8"/>
  <c r="G35" i="8"/>
  <c r="F35" i="8"/>
  <c r="E35" i="8"/>
  <c r="D35" i="8"/>
  <c r="C35" i="8"/>
  <c r="B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F28" i="8"/>
  <c r="F41" i="8" s="1"/>
  <c r="E28" i="8"/>
  <c r="D28" i="8"/>
  <c r="C28" i="8"/>
  <c r="B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D16" i="8" s="1"/>
  <c r="F16" i="8"/>
  <c r="E16" i="8"/>
  <c r="E41" i="8" s="1"/>
  <c r="E70" i="8" s="1"/>
  <c r="C16" i="8"/>
  <c r="C41" i="8" s="1"/>
  <c r="C70" i="8" s="1"/>
  <c r="B16" i="8"/>
  <c r="G16" i="8" s="1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41" i="8" l="1"/>
  <c r="G70" i="8" s="1"/>
  <c r="D41" i="8"/>
  <c r="D70" i="8" s="1"/>
  <c r="F70" i="8"/>
  <c r="G42" i="8"/>
  <c r="D65" i="8"/>
  <c r="B41" i="8"/>
  <c r="B70" i="8" s="1"/>
  <c r="G45" i="8"/>
  <c r="D72" i="7" l="1"/>
  <c r="D74" i="7" s="1"/>
  <c r="D64" i="7"/>
  <c r="C64" i="7"/>
  <c r="C72" i="7" s="1"/>
  <c r="C74" i="7" s="1"/>
  <c r="B64" i="7"/>
  <c r="B72" i="7" s="1"/>
  <c r="B74" i="7" s="1"/>
  <c r="C57" i="7"/>
  <c r="C59" i="7" s="1"/>
  <c r="B57" i="7"/>
  <c r="B59" i="7" s="1"/>
  <c r="D49" i="7"/>
  <c r="D57" i="7" s="1"/>
  <c r="D59" i="7" s="1"/>
  <c r="C49" i="7"/>
  <c r="B49" i="7"/>
  <c r="D40" i="7"/>
  <c r="C40" i="7"/>
  <c r="B40" i="7"/>
  <c r="D37" i="7"/>
  <c r="D44" i="7" s="1"/>
  <c r="C37" i="7"/>
  <c r="C44" i="7" s="1"/>
  <c r="B37" i="7"/>
  <c r="B44" i="7" s="1"/>
  <c r="D29" i="7"/>
  <c r="C29" i="7"/>
  <c r="B29" i="7"/>
  <c r="D21" i="7"/>
  <c r="D23" i="7" s="1"/>
  <c r="D25" i="7" s="1"/>
  <c r="D33" i="7" s="1"/>
  <c r="D17" i="7"/>
  <c r="C17" i="7"/>
  <c r="D13" i="7"/>
  <c r="C13" i="7"/>
  <c r="B13" i="7"/>
  <c r="D8" i="7"/>
  <c r="C8" i="7"/>
  <c r="C21" i="7" s="1"/>
  <c r="C23" i="7" s="1"/>
  <c r="C25" i="7" s="1"/>
  <c r="C33" i="7" s="1"/>
  <c r="B8" i="7"/>
  <c r="B21" i="7" s="1"/>
  <c r="B23" i="7" s="1"/>
  <c r="B25" i="7" s="1"/>
  <c r="B33" i="7" s="1"/>
  <c r="H20" i="6" l="1"/>
  <c r="K14" i="6"/>
  <c r="J14" i="6"/>
  <c r="I14" i="6"/>
  <c r="H14" i="6"/>
  <c r="G14" i="6"/>
  <c r="E14" i="6"/>
  <c r="K8" i="6"/>
  <c r="K20" i="6" s="1"/>
  <c r="J8" i="6"/>
  <c r="J20" i="6" s="1"/>
  <c r="I8" i="6"/>
  <c r="I20" i="6" s="1"/>
  <c r="H8" i="6"/>
  <c r="G8" i="6"/>
  <c r="G20" i="6" s="1"/>
  <c r="E8" i="6"/>
  <c r="E20" i="6" s="1"/>
  <c r="F41" i="5" l="1"/>
  <c r="E41" i="5"/>
  <c r="D41" i="5"/>
  <c r="C41" i="5"/>
  <c r="B41" i="5"/>
  <c r="F30" i="5"/>
  <c r="F27" i="5" s="1"/>
  <c r="F29" i="5"/>
  <c r="F28" i="5"/>
  <c r="H27" i="5"/>
  <c r="G27" i="5"/>
  <c r="E27" i="5"/>
  <c r="D27" i="5"/>
  <c r="C27" i="5"/>
  <c r="B27" i="5"/>
  <c r="F25" i="5"/>
  <c r="F24" i="5"/>
  <c r="F23" i="5"/>
  <c r="F22" i="5" s="1"/>
  <c r="H22" i="5"/>
  <c r="G22" i="5"/>
  <c r="E22" i="5"/>
  <c r="D22" i="5"/>
  <c r="C22" i="5"/>
  <c r="B22" i="5"/>
  <c r="E20" i="5"/>
  <c r="F18" i="5"/>
  <c r="F16" i="5"/>
  <c r="F15" i="5"/>
  <c r="F14" i="5"/>
  <c r="H13" i="5"/>
  <c r="G13" i="5"/>
  <c r="E13" i="5"/>
  <c r="D13" i="5"/>
  <c r="D8" i="5" s="1"/>
  <c r="D20" i="5" s="1"/>
  <c r="C13" i="5"/>
  <c r="F13" i="5" s="1"/>
  <c r="B13" i="5"/>
  <c r="F12" i="5"/>
  <c r="F11" i="5"/>
  <c r="H9" i="5"/>
  <c r="G9" i="5"/>
  <c r="F9" i="5"/>
  <c r="F8" i="5" s="1"/>
  <c r="F20" i="5" s="1"/>
  <c r="E9" i="5"/>
  <c r="D9" i="5"/>
  <c r="C9" i="5"/>
  <c r="C8" i="5" s="1"/>
  <c r="C20" i="5" s="1"/>
  <c r="B9" i="5"/>
  <c r="H8" i="5"/>
  <c r="H20" i="5" s="1"/>
  <c r="G8" i="5"/>
  <c r="G20" i="5" s="1"/>
  <c r="E8" i="5"/>
  <c r="B8" i="5"/>
  <c r="B20" i="5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G11" i="3"/>
  <c r="D11" i="3"/>
  <c r="G157" i="1"/>
  <c r="G156" i="1"/>
  <c r="G154" i="1"/>
  <c r="G151" i="1"/>
  <c r="G149" i="1"/>
  <c r="G147" i="1"/>
  <c r="G143" i="1"/>
  <c r="G142" i="1"/>
  <c r="G140" i="1"/>
  <c r="G136" i="1"/>
  <c r="G135" i="1"/>
  <c r="G132" i="1"/>
  <c r="G129" i="1"/>
  <c r="G128" i="1"/>
  <c r="G126" i="1"/>
  <c r="G122" i="1"/>
  <c r="G121" i="1"/>
  <c r="G119" i="1"/>
  <c r="G116" i="1"/>
  <c r="G115" i="1"/>
  <c r="G112" i="1"/>
  <c r="G109" i="1"/>
  <c r="G108" i="1"/>
  <c r="G106" i="1"/>
  <c r="G102" i="1"/>
  <c r="G101" i="1"/>
  <c r="G99" i="1"/>
  <c r="G96" i="1"/>
  <c r="G95" i="1"/>
  <c r="G92" i="1"/>
  <c r="G89" i="1"/>
  <c r="G88" i="1"/>
  <c r="G86" i="1"/>
  <c r="G80" i="1"/>
  <c r="G79" i="1"/>
  <c r="G77" i="1"/>
  <c r="G73" i="1"/>
  <c r="G72" i="1"/>
  <c r="G69" i="1"/>
  <c r="G68" i="1"/>
  <c r="G66" i="1"/>
  <c r="G65" i="1"/>
  <c r="G63" i="1"/>
  <c r="G55" i="1"/>
  <c r="G51" i="1"/>
  <c r="G45" i="1"/>
  <c r="G44" i="1"/>
  <c r="G39" i="1"/>
  <c r="G11" i="1"/>
  <c r="D157" i="1"/>
  <c r="D156" i="1"/>
  <c r="D155" i="1"/>
  <c r="G155" i="1" s="1"/>
  <c r="D154" i="1"/>
  <c r="D153" i="1"/>
  <c r="G153" i="1" s="1"/>
  <c r="D152" i="1"/>
  <c r="G152" i="1" s="1"/>
  <c r="D151" i="1"/>
  <c r="D149" i="1"/>
  <c r="D148" i="1"/>
  <c r="G148" i="1" s="1"/>
  <c r="D147" i="1"/>
  <c r="D145" i="1"/>
  <c r="G145" i="1" s="1"/>
  <c r="D144" i="1"/>
  <c r="G144" i="1" s="1"/>
  <c r="D143" i="1"/>
  <c r="D142" i="1"/>
  <c r="D141" i="1"/>
  <c r="G141" i="1" s="1"/>
  <c r="D140" i="1"/>
  <c r="D139" i="1"/>
  <c r="G139" i="1" s="1"/>
  <c r="D138" i="1"/>
  <c r="G138" i="1" s="1"/>
  <c r="D136" i="1"/>
  <c r="D135" i="1"/>
  <c r="D134" i="1"/>
  <c r="G134" i="1" s="1"/>
  <c r="D132" i="1"/>
  <c r="D131" i="1"/>
  <c r="G131" i="1" s="1"/>
  <c r="D130" i="1"/>
  <c r="G130" i="1" s="1"/>
  <c r="D129" i="1"/>
  <c r="D128" i="1"/>
  <c r="D127" i="1"/>
  <c r="G127" i="1" s="1"/>
  <c r="D126" i="1"/>
  <c r="D125" i="1"/>
  <c r="G125" i="1" s="1"/>
  <c r="D124" i="1"/>
  <c r="G124" i="1" s="1"/>
  <c r="D122" i="1"/>
  <c r="D121" i="1"/>
  <c r="D120" i="1"/>
  <c r="G120" i="1" s="1"/>
  <c r="D119" i="1"/>
  <c r="D118" i="1"/>
  <c r="G118" i="1" s="1"/>
  <c r="D117" i="1"/>
  <c r="G117" i="1" s="1"/>
  <c r="D116" i="1"/>
  <c r="D115" i="1"/>
  <c r="D114" i="1"/>
  <c r="G114" i="1" s="1"/>
  <c r="D112" i="1"/>
  <c r="D111" i="1"/>
  <c r="G111" i="1" s="1"/>
  <c r="D110" i="1"/>
  <c r="G110" i="1" s="1"/>
  <c r="D109" i="1"/>
  <c r="D108" i="1"/>
  <c r="D107" i="1"/>
  <c r="G107" i="1" s="1"/>
  <c r="D106" i="1"/>
  <c r="D105" i="1"/>
  <c r="G105" i="1" s="1"/>
  <c r="D104" i="1"/>
  <c r="G104" i="1" s="1"/>
  <c r="D102" i="1"/>
  <c r="D101" i="1"/>
  <c r="D100" i="1"/>
  <c r="G100" i="1" s="1"/>
  <c r="D99" i="1"/>
  <c r="D98" i="1"/>
  <c r="G98" i="1" s="1"/>
  <c r="D97" i="1"/>
  <c r="G97" i="1" s="1"/>
  <c r="D96" i="1"/>
  <c r="D95" i="1"/>
  <c r="D94" i="1"/>
  <c r="G94" i="1" s="1"/>
  <c r="D92" i="1"/>
  <c r="D91" i="1"/>
  <c r="G91" i="1" s="1"/>
  <c r="D90" i="1"/>
  <c r="G90" i="1" s="1"/>
  <c r="D89" i="1"/>
  <c r="D88" i="1"/>
  <c r="D87" i="1"/>
  <c r="G87" i="1" s="1"/>
  <c r="D86" i="1"/>
  <c r="D82" i="1"/>
  <c r="G82" i="1" s="1"/>
  <c r="D81" i="1"/>
  <c r="G81" i="1" s="1"/>
  <c r="D80" i="1"/>
  <c r="D79" i="1"/>
  <c r="D78" i="1"/>
  <c r="G78" i="1" s="1"/>
  <c r="D77" i="1"/>
  <c r="D76" i="1"/>
  <c r="G76" i="1" s="1"/>
  <c r="D74" i="1"/>
  <c r="G74" i="1" s="1"/>
  <c r="D73" i="1"/>
  <c r="D72" i="1"/>
  <c r="D70" i="1"/>
  <c r="G70" i="1" s="1"/>
  <c r="D69" i="1"/>
  <c r="D68" i="1"/>
  <c r="D67" i="1"/>
  <c r="G67" i="1" s="1"/>
  <c r="D66" i="1"/>
  <c r="D65" i="1"/>
  <c r="D64" i="1"/>
  <c r="G64" i="1" s="1"/>
  <c r="D63" i="1"/>
  <c r="D61" i="1"/>
  <c r="G61" i="1" s="1"/>
  <c r="D60" i="1"/>
  <c r="G60" i="1" s="1"/>
  <c r="D59" i="1"/>
  <c r="G59" i="1" s="1"/>
  <c r="D57" i="1"/>
  <c r="G57" i="1" s="1"/>
  <c r="D56" i="1"/>
  <c r="G56" i="1" s="1"/>
  <c r="D55" i="1"/>
  <c r="D54" i="1"/>
  <c r="G54" i="1" s="1"/>
  <c r="D53" i="1"/>
  <c r="G53" i="1" s="1"/>
  <c r="D52" i="1"/>
  <c r="G52" i="1" s="1"/>
  <c r="D51" i="1"/>
  <c r="D50" i="1"/>
  <c r="G50" i="1" s="1"/>
  <c r="D49" i="1"/>
  <c r="G49" i="1" s="1"/>
  <c r="D47" i="1"/>
  <c r="G47" i="1" s="1"/>
  <c r="D46" i="1"/>
  <c r="G46" i="1" s="1"/>
  <c r="D45" i="1"/>
  <c r="D44" i="1"/>
  <c r="D43" i="1"/>
  <c r="G43" i="1" s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C9" i="3" s="1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F43" i="3"/>
  <c r="F9" i="4"/>
  <c r="F33" i="4" s="1"/>
  <c r="F29" i="2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<sst xmlns="http://schemas.openxmlformats.org/spreadsheetml/2006/main" count="1016" uniqueCount="758">
  <si>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</si>
  <si>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</si>
  <si>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</si>
  <si>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</si>
  <si>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</si>
  <si>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</si>
  <si>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</si>
  <si>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</si>
  <si>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</si>
  <si>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</si>
  <si>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</si>
  <si>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</si>
  <si>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</si>
  <si>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</si>
  <si>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</si>
  <si>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</si>
  <si>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</si>
  <si>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</si>
  <si>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</si>
  <si>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</si>
  <si>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</si>
  <si>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</si>
  <si>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</si>
  <si>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</si>
  <si>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</si>
  <si>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</si>
  <si>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</si>
  <si>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</si>
  <si>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</si>
  <si>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</si>
  <si>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</si>
  <si>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</si>
  <si>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</si>
  <si>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</si>
  <si>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</si>
  <si>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</si>
  <si>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</si>
  <si>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</si>
  <si>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</si>
  <si>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</si>
  <si>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</si>
  <si>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</si>
  <si>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</si>
  <si>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</si>
  <si>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</si>
  <si>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</si>
  <si>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</si>
  <si>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</si>
  <si>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</si>
  <si>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</si>
  <si>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</si>
  <si>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</si>
  <si>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</si>
  <si>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</si>
  <si>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</si>
  <si>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</si>
  <si>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</si>
  <si>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</si>
  <si>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</si>
  <si>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</si>
  <si>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</si>
  <si>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</si>
  <si>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</si>
  <si>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</si>
  <si>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</si>
  <si>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</si>
  <si>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</si>
  <si>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</si>
  <si>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</si>
  <si>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</si>
  <si>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</si>
  <si>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</si>
  <si>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</si>
  <si>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</si>
  <si>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</si>
  <si>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</si>
  <si>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</si>
  <si>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</si>
  <si>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</si>
  <si>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</si>
  <si>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</si>
  <si>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</si>
  <si>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</si>
  <si>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</si>
  <si>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</si>
  <si>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</si>
  <si>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</si>
  <si>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</si>
  <si>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</si>
  <si>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</si>
  <si>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</si>
  <si>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</si>
  <si>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</si>
  <si>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</si>
  <si>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</si>
  <si>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</si>
  <si>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</si>
  <si>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</si>
  <si>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</si>
  <si>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</si>
  <si>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</si>
  <si>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</si>
  <si>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</si>
  <si>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</si>
  <si>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</si>
  <si>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</si>
  <si>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</si>
  <si>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</si>
  <si>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</si>
  <si>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</si>
  <si>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</si>
  <si>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</si>
  <si>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</si>
  <si>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</si>
  <si>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</si>
  <si>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</si>
  <si>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</si>
  <si>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</si>
  <si>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</si>
  <si>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</si>
  <si>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</si>
  <si>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</si>
  <si>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</si>
  <si>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</si>
  <si>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</si>
  <si>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</si>
  <si>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</si>
  <si>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</si>
  <si>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</si>
  <si>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</si>
  <si>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</si>
  <si>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</si>
  <si>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</si>
  <si>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</si>
  <si>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</si>
  <si>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</si>
  <si>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</si>
  <si>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</si>
  <si>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</si>
  <si>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</si>
  <si>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</si>
  <si>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</si>
  <si>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</si>
  <si>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</si>
  <si>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</si>
  <si>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</si>
  <si>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</si>
  <si>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</si>
  <si>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</si>
  <si>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</si>
  <si>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</si>
  <si>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</si>
  <si>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</si>
  <si>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</si>
  <si>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</si>
  <si>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</si>
  <si>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</si>
  <si>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</si>
  <si>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</si>
  <si>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</si>
  <si>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</si>
  <si>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</si>
  <si>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</si>
  <si>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</si>
  <si>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</si>
  <si>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</si>
  <si>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</si>
  <si>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</si>
  <si>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</si>
  <si>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</si>
  <si>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</si>
  <si>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</si>
  <si>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</si>
  <si>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</si>
  <si>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</si>
  <si>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</si>
  <si>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</si>
  <si>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</si>
  <si>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</si>
  <si>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</si>
  <si>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</si>
  <si>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</si>
  <si>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</si>
  <si>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</si>
  <si>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</si>
  <si>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</si>
  <si>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</si>
  <si>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</si>
  <si>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</si>
  <si>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</si>
  <si>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</si>
  <si>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</si>
  <si>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</si>
  <si>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</si>
  <si>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</si>
  <si>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</si>
  <si>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</si>
  <si>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</si>
  <si>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</si>
  <si>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</si>
  <si>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</si>
  <si>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</si>
  <si>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</si>
  <si>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</si>
  <si>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</si>
  <si>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</si>
  <si>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</si>
  <si>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</si>
  <si>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</si>
  <si>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</si>
  <si>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</si>
  <si>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</si>
  <si>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</si>
  <si>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</si>
  <si>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</si>
  <si>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</si>
  <si>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</si>
  <si>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</si>
  <si>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</si>
  <si>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</si>
  <si>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</si>
  <si>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</si>
  <si>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</si>
  <si>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</si>
  <si>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</si>
  <si>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</si>
  <si>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</si>
  <si>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</si>
  <si>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</si>
  <si>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</si>
  <si>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</si>
  <si>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</si>
  <si>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</si>
  <si>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</si>
  <si>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</si>
  <si>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</si>
  <si>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</si>
  <si>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</si>
  <si>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</si>
  <si>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</si>
  <si>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</si>
  <si>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</si>
  <si>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</si>
  <si>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</si>
  <si>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</si>
  <si>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</si>
  <si>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</si>
  <si>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</si>
  <si>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</si>
  <si>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</si>
  <si>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</si>
  <si>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</si>
  <si>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</si>
  <si>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</si>
  <si>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</si>
  <si>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</si>
  <si>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</si>
  <si>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</si>
  <si>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</si>
  <si>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</si>
  <si>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</si>
  <si>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</si>
  <si>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</si>
  <si>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</si>
  <si>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</si>
  <si>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</si>
  <si>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</si>
  <si>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</si>
  <si>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</si>
  <si>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</si>
  <si>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</si>
  <si>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</si>
  <si>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</si>
  <si>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</si>
  <si>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</si>
  <si>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</si>
  <si>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</si>
  <si>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</si>
  <si>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</si>
  <si>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</si>
  <si>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</si>
  <si>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</si>
  <si>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</si>
  <si>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</si>
  <si>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</si>
  <si>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</si>
  <si>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</si>
  <si>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</si>
  <si>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</si>
  <si>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</si>
  <si>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</si>
  <si>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</si>
  <si>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</si>
  <si>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</si>
  <si>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</si>
  <si>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</si>
  <si>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</si>
  <si>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</si>
  <si>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</si>
  <si>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</si>
  <si>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</si>
  <si>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</si>
  <si>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</si>
  <si>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</si>
  <si>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</si>
  <si>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</si>
  <si>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</si>
  <si>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</si>
  <si>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</si>
  <si>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</si>
  <si>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</si>
  <si>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</si>
  <si>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</si>
  <si>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</si>
  <si>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</si>
  <si>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</si>
  <si>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</si>
  <si>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</si>
  <si>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</si>
  <si>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</si>
  <si>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</si>
  <si>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</si>
  <si>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</si>
  <si>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</si>
  <si>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</si>
  <si>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</si>
  <si>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</si>
  <si>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</si>
  <si>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</si>
  <si>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</si>
  <si>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</si>
  <si>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</si>
  <si>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</si>
  <si>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</si>
  <si>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</si>
  <si>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</si>
  <si>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</si>
  <si>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</si>
  <si>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</si>
  <si>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</si>
  <si>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</si>
  <si>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</si>
  <si>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</si>
  <si>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Comité Municipal de Agua Potable y Alcantarillado de Apaseo el Grande, Gto.</t>
  </si>
  <si>
    <t>del 01 de Enero al 30 de Septiembre de 2021</t>
  </si>
  <si>
    <t>I04A</t>
  </si>
  <si>
    <t>Formato 1 Estado de Situación Financiera Detallado - LDF</t>
  </si>
  <si>
    <t xml:space="preserve"> COMITE MUNICIPAL DE AGUA POTABLE Y ALCANTARLLADO DE APASEO EL GRANDE, GTO.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</si>
  <si>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</si>
  <si>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</si>
  <si>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</si>
  <si>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</si>
  <si>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</si>
  <si>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</si>
  <si>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</si>
  <si>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</si>
  <si>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</si>
  <si>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</si>
  <si>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</si>
  <si>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</si>
  <si>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</si>
  <si>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</si>
  <si>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</si>
  <si>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</si>
  <si>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</si>
  <si>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</si>
  <si>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</si>
  <si>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</si>
  <si>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</si>
  <si>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</si>
  <si>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</si>
  <si>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</si>
  <si>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</si>
  <si>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</si>
  <si>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</si>
  <si>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</si>
  <si>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</si>
  <si>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</si>
  <si>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</si>
  <si>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</si>
  <si>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</si>
  <si>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</si>
  <si>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</si>
  <si>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</si>
  <si>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</si>
  <si>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</si>
  <si>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</si>
  <si>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</si>
  <si>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</si>
  <si>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</si>
  <si>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</si>
  <si>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</si>
  <si>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</si>
  <si>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</si>
  <si>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</si>
  <si>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</si>
  <si>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</si>
  <si>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</si>
  <si>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</si>
  <si>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</si>
  <si>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</si>
  <si>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</si>
  <si>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</si>
  <si>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</si>
  <si>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</si>
  <si>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</si>
  <si>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</si>
  <si>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</si>
  <si>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</si>
  <si>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</si>
  <si>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</si>
  <si>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</si>
  <si>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</si>
  <si>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</si>
  <si>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</si>
  <si>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</si>
  <si>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</si>
  <si>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</si>
  <si>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</si>
  <si>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</si>
  <si>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</si>
  <si>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</si>
  <si>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</si>
  <si>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</si>
  <si>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</si>
  <si>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</si>
  <si>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</si>
  <si>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</si>
  <si>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</si>
  <si>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</si>
  <si>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</si>
  <si>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</si>
  <si>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</si>
  <si>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</si>
  <si>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</si>
  <si>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</si>
  <si>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</si>
  <si>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</si>
  <si>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</si>
  <si>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</si>
  <si>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</si>
  <si>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</si>
  <si>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</si>
  <si>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</si>
  <si>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</si>
  <si>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</si>
  <si>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</si>
  <si>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</si>
  <si>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</si>
  <si>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</si>
  <si>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</si>
  <si>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</si>
  <si>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</si>
  <si>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</si>
  <si>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</si>
  <si>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</si>
  <si>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</si>
  <si>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</si>
  <si>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</si>
  <si>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</si>
  <si>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</si>
  <si>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</si>
  <si>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</si>
  <si>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</si>
  <si>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</si>
  <si>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</si>
  <si>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</si>
  <si>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</si>
  <si>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</si>
  <si>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2020 y al 30 de Septiembre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</si>
  <si>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</si>
  <si>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</si>
  <si>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</si>
  <si>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</si>
  <si>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</si>
  <si>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</si>
  <si>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</si>
  <si>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</si>
  <si>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</si>
  <si>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</si>
  <si>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</si>
  <si>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</si>
  <si>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</si>
  <si>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</si>
  <si>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</si>
  <si>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</si>
  <si>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</si>
  <si>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</si>
  <si>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</si>
  <si>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</si>
  <si>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</si>
  <si>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</si>
  <si>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</si>
  <si>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</si>
  <si>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</si>
  <si>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</si>
  <si>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</si>
  <si>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</si>
  <si>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</si>
  <si>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</si>
  <si>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</si>
  <si>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</si>
  <si>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</si>
  <si>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</si>
  <si>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</si>
  <si>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</si>
  <si>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</si>
  <si>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</si>
  <si>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</si>
  <si>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</si>
  <si>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</si>
  <si>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</si>
  <si>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</si>
  <si>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</si>
  <si>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</si>
  <si>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</si>
  <si>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</si>
  <si>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</si>
  <si>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</si>
  <si>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</si>
  <si>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</si>
  <si>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</si>
  <si>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</si>
  <si>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</si>
  <si>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</si>
  <si>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</si>
  <si>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</si>
  <si>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</si>
  <si>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</si>
  <si>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</si>
  <si>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</si>
  <si>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</si>
  <si>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</si>
  <si>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</si>
  <si>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</si>
  <si>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</si>
  <si>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</si>
  <si>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</si>
  <si>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</si>
  <si>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</si>
  <si>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</si>
  <si>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</si>
  <si>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</si>
  <si>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</si>
  <si>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</si>
  <si>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</si>
  <si>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</si>
  <si>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</si>
  <si>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</si>
  <si>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</si>
  <si>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</si>
  <si>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</si>
  <si>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</si>
  <si>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</si>
  <si>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</si>
  <si>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</si>
  <si>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</si>
  <si>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</si>
  <si>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</si>
  <si>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</si>
  <si>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</si>
  <si>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</si>
  <si>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</si>
  <si>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</si>
  <si>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</si>
  <si>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</si>
  <si>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</si>
  <si>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</si>
  <si>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</si>
  <si>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</si>
  <si>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</si>
  <si>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</si>
  <si>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</si>
  <si>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</si>
  <si>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</si>
  <si>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</si>
  <si>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</si>
  <si>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</si>
  <si>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</si>
  <si>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</si>
  <si>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</si>
  <si>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</si>
  <si>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</si>
  <si>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</si>
  <si>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</si>
  <si>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</si>
  <si>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</si>
  <si>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</si>
  <si>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</si>
  <si>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</si>
  <si>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</si>
  <si>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</si>
  <si>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</si>
  <si>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</si>
  <si>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</si>
  <si>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</si>
  <si>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</si>
  <si>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</si>
  <si>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</si>
  <si>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</si>
  <si>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</si>
  <si>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</si>
  <si>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</si>
  <si>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</si>
  <si>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</si>
  <si>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</si>
  <si>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</si>
  <si>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</si>
  <si>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</si>
  <si>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</si>
  <si>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</si>
  <si>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</si>
  <si>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</si>
  <si>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</si>
  <si>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</si>
  <si>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</si>
  <si>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</si>
  <si>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</si>
  <si>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</si>
  <si>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</si>
  <si>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</si>
  <si>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</si>
  <si>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</si>
  <si>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</si>
  <si>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</si>
  <si>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</si>
  <si>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</si>
  <si>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</si>
  <si>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</si>
  <si>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</si>
  <si>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</si>
  <si>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</si>
  <si>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</si>
  <si>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</si>
  <si>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</si>
  <si>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</si>
  <si>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</si>
  <si>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</si>
  <si>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</si>
  <si>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</si>
  <si>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</si>
  <si>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</si>
  <si>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</si>
  <si>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</si>
  <si>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</si>
  <si>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</si>
  <si>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</si>
  <si>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</si>
  <si>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</si>
  <si>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</si>
  <si>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</si>
  <si>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</si>
  <si>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</si>
  <si>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</si>
  <si>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</si>
  <si>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</si>
  <si>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</si>
  <si>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</si>
  <si>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</si>
  <si>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</si>
  <si>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</si>
  <si>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</si>
  <si>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</si>
  <si>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</si>
  <si>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</si>
  <si>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</si>
  <si>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</si>
  <si>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</si>
  <si>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</si>
  <si>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</si>
  <si>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</si>
  <si>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</si>
  <si>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</si>
  <si>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</si>
  <si>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</si>
  <si>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</si>
  <si>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</si>
  <si>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</si>
  <si>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</si>
  <si>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</si>
  <si>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</si>
  <si>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</si>
  <si>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</si>
  <si>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</si>
  <si>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</si>
  <si>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</si>
  <si>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</si>
  <si>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</si>
  <si>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</si>
  <si>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</si>
  <si>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</si>
  <si>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</si>
  <si>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</si>
  <si>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</si>
  <si>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</si>
  <si>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</si>
  <si>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</si>
  <si>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</si>
  <si>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</si>
  <si>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</si>
  <si>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</si>
  <si>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</si>
  <si>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</si>
  <si>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</si>
  <si>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</si>
  <si>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</si>
  <si>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</si>
  <si>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</si>
  <si>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</si>
  <si>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egresos devengados al cierre trimestral más reciente disponible 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</si>
  <si>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</si>
  <si>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</si>
  <si>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</si>
  <si>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</si>
  <si>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</si>
  <si>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</si>
  <si>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</si>
  <si>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</si>
  <si>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</si>
  <si>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</si>
  <si>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</si>
  <si>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</si>
  <si>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</si>
  <si>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</si>
  <si>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</si>
  <si>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</si>
  <si>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</si>
  <si>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</si>
  <si>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</si>
  <si>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</si>
  <si>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</si>
  <si>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</si>
  <si>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</si>
  <si>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</si>
  <si>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</si>
  <si>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</si>
  <si>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</si>
  <si>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</si>
  <si>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</si>
  <si>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</si>
  <si>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</si>
  <si>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</si>
  <si>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</si>
  <si>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</si>
  <si>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</si>
  <si>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</si>
  <si>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</si>
  <si>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</si>
  <si>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</si>
  <si>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</si>
  <si>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</si>
  <si>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</si>
  <si>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</si>
  <si>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</si>
  <si>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</si>
  <si>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</si>
  <si>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</si>
  <si>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2020 y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</si>
</sst>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168" fontId="8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43" fontId="8" fillId="0" borderId="13" xfId="3" applyFont="1" applyFill="1" applyBorder="1" applyAlignment="1" applyProtection="1">
      <alignment horizontal="right" vertical="center"/>
      <protection locked="0"/>
    </xf>
    <xf numFmtId="43" fontId="0" fillId="0" borderId="13" xfId="3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 indent="3"/>
    </xf>
    <xf numFmtId="43" fontId="1" fillId="0" borderId="13" xfId="3" applyFon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0" borderId="14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3" fontId="0" fillId="0" borderId="13" xfId="3" applyFont="1" applyFill="1" applyBorder="1" applyAlignment="1">
      <alignment horizontal="right"/>
    </xf>
    <xf numFmtId="43" fontId="0" fillId="2" borderId="15" xfId="3" applyFont="1" applyFill="1" applyBorder="1" applyAlignment="1">
      <alignment horizontal="right"/>
    </xf>
    <xf numFmtId="43" fontId="0" fillId="0" borderId="13" xfId="3" applyFont="1" applyBorder="1" applyAlignment="1">
      <alignment horizontal="right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0" fillId="0" borderId="14" xfId="3" applyFont="1" applyFill="1" applyBorder="1" applyAlignment="1">
      <alignment horizontal="right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horizontal="left" indent="3"/>
    </xf>
    <xf numFmtId="0" fontId="0" fillId="2" borderId="15" xfId="0" applyFill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/>
    </xf>
    <xf numFmtId="16" fontId="0" fillId="0" borderId="13" xfId="0" applyNumberFormat="1" applyBorder="1" applyAlignment="1">
      <alignment vertical="center"/>
    </xf>
    <xf numFmtId="43" fontId="0" fillId="0" borderId="14" xfId="3" applyFont="1" applyFill="1" applyBorder="1"/>
    <xf numFmtId="0" fontId="1" fillId="2" borderId="1" xfId="0" applyFont="1" applyFill="1" applyBorder="1" applyAlignment="1">
      <alignment horizontal="left" vertical="center" wrapText="1" indent="3"/>
    </xf>
    <xf numFmtId="43" fontId="1" fillId="0" borderId="13" xfId="3" applyFont="1" applyFill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3" fontId="8" fillId="0" borderId="13" xfId="3" applyFont="1" applyFill="1" applyBorder="1" applyProtection="1">
      <protection locked="0"/>
    </xf>
    <xf numFmtId="43" fontId="0" fillId="0" borderId="13" xfId="3" applyFont="1" applyFill="1" applyBorder="1"/>
    <xf numFmtId="43" fontId="13" fillId="2" borderId="15" xfId="3" applyFont="1" applyFill="1" applyBorder="1" applyAlignment="1"/>
    <xf numFmtId="43" fontId="14" fillId="2" borderId="15" xfId="3" applyFont="1" applyFill="1" applyBorder="1" applyAlignment="1"/>
    <xf numFmtId="43" fontId="15" fillId="0" borderId="13" xfId="3" applyFont="1" applyFill="1" applyBorder="1" applyProtection="1">
      <protection locked="0"/>
    </xf>
    <xf numFmtId="43" fontId="1" fillId="0" borderId="13" xfId="3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3" fontId="0" fillId="0" borderId="14" xfId="0" applyNumberFormat="1" applyBorder="1"/>
    <xf numFmtId="3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3" fontId="0" fillId="0" borderId="14" xfId="3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43" fontId="8" fillId="0" borderId="12" xfId="3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3" fontId="14" fillId="2" borderId="15" xfId="3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3" fontId="1" fillId="0" borderId="13" xfId="3" applyFont="1" applyFill="1" applyBorder="1" applyAlignment="1">
      <alignment vertical="center"/>
    </xf>
    <xf numFmtId="4" fontId="0" fillId="0" borderId="12" xfId="0" applyNumberFormat="1" applyBorder="1" applyProtection="1">
      <protection locked="0"/>
    </xf>
    <xf numFmtId="43" fontId="0" fillId="0" borderId="13" xfId="3" applyFont="1" applyFill="1" applyBorder="1" applyProtection="1">
      <protection locked="0"/>
    </xf>
    <xf numFmtId="43" fontId="14" fillId="2" borderId="15" xfId="3" applyFont="1" applyFill="1" applyBorder="1"/>
    <xf numFmtId="0" fontId="16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7" fillId="0" borderId="0" xfId="0" applyFont="1"/>
    <xf numFmtId="0" fontId="0" fillId="0" borderId="13" xfId="0" applyBorder="1" applyAlignment="1">
      <alignment horizontal="left" indent="6"/>
    </xf>
    <xf numFmtId="0" fontId="0" fillId="0" borderId="13" xfId="0" applyBorder="1" applyAlignment="1">
      <alignment horizontal="left" vertical="center" indent="9"/>
    </xf>
    <xf numFmtId="43" fontId="0" fillId="2" borderId="15" xfId="3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wrapText="1" indent="3"/>
    </xf>
    <xf numFmtId="43" fontId="0" fillId="0" borderId="0" xfId="3" applyFont="1"/>
    <xf numFmtId="43" fontId="0" fillId="0" borderId="0" xfId="3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center" wrapText="1"/>
    </xf>
    <xf numFmtId="43" fontId="1" fillId="0" borderId="12" xfId="3" applyFont="1" applyBorder="1" applyAlignment="1" applyProtection="1">
      <alignment vertical="center"/>
      <protection locked="0"/>
    </xf>
    <xf numFmtId="4" fontId="8" fillId="0" borderId="13" xfId="2" applyNumberFormat="1" applyFont="1" applyBorder="1" applyAlignment="1" applyProtection="1">
      <alignment vertical="top"/>
      <protection locked="0"/>
    </xf>
    <xf numFmtId="43" fontId="0" fillId="0" borderId="13" xfId="3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indent="3"/>
    </xf>
    <xf numFmtId="43" fontId="1" fillId="0" borderId="13" xfId="3" applyFont="1" applyBorder="1" applyAlignment="1" applyProtection="1">
      <alignment vertical="center"/>
      <protection locked="0"/>
    </xf>
    <xf numFmtId="4" fontId="5" fillId="0" borderId="13" xfId="2" applyNumberFormat="1" applyBorder="1" applyAlignment="1" applyProtection="1">
      <alignment vertical="top"/>
      <protection locked="0"/>
    </xf>
    <xf numFmtId="43" fontId="5" fillId="0" borderId="13" xfId="3" applyFont="1" applyFill="1" applyBorder="1" applyAlignment="1" applyProtection="1">
      <alignment vertical="top"/>
      <protection locked="0"/>
    </xf>
    <xf numFmtId="43" fontId="0" fillId="0" borderId="13" xfId="3" applyFont="1" applyBorder="1" applyAlignment="1">
      <alignment vertical="center"/>
    </xf>
    <xf numFmtId="0" fontId="0" fillId="0" borderId="7" xfId="0" applyBorder="1" applyAlignment="1">
      <alignment horizontal="left" vertical="center" indent="6"/>
    </xf>
    <xf numFmtId="4" fontId="20" fillId="0" borderId="7" xfId="4" applyNumberFormat="1" applyFont="1" applyBorder="1" applyProtection="1">
      <protection locked="0"/>
    </xf>
    <xf numFmtId="43" fontId="20" fillId="0" borderId="7" xfId="3" applyFont="1" applyFill="1" applyBorder="1" applyProtection="1">
      <protection locked="0"/>
    </xf>
    <xf numFmtId="43" fontId="20" fillId="0" borderId="13" xfId="3" applyFont="1" applyFill="1" applyBorder="1" applyProtection="1">
      <protection locked="0"/>
    </xf>
    <xf numFmtId="43" fontId="20" fillId="0" borderId="8" xfId="3" applyFont="1" applyFill="1" applyBorder="1" applyProtection="1">
      <protection locked="0"/>
    </xf>
    <xf numFmtId="4" fontId="20" fillId="0" borderId="13" xfId="4" applyNumberFormat="1" applyFont="1" applyBorder="1" applyProtection="1">
      <protection locked="0"/>
    </xf>
    <xf numFmtId="43" fontId="0" fillId="0" borderId="8" xfId="3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6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/>
    <xf numFmtId="0" fontId="0" fillId="0" borderId="14" xfId="0" applyBorder="1"/>
    <xf numFmtId="49" fontId="0" fillId="0" borderId="8" xfId="0" applyNumberFormat="1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0" fillId="0" borderId="14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68" fontId="0" fillId="0" borderId="13" xfId="5" applyFont="1" applyFill="1" applyBorder="1" applyAlignment="1" applyProtection="1">
      <alignment horizontal="right" vertical="center"/>
      <protection locked="0"/>
    </xf>
    <xf numFmtId="168" fontId="0" fillId="0" borderId="13" xfId="5" applyFont="1" applyFill="1" applyBorder="1" applyAlignment="1">
      <alignment horizontal="right" vertical="center"/>
    </xf>
    <xf numFmtId="168" fontId="1" fillId="0" borderId="13" xfId="5" applyFont="1" applyFill="1" applyBorder="1" applyAlignment="1" applyProtection="1">
      <alignment horizontal="right" vertical="center"/>
      <protection locked="0"/>
    </xf>
    <xf numFmtId="168" fontId="8" fillId="0" borderId="13" xfId="5" applyFont="1" applyFill="1" applyBorder="1" applyAlignment="1" applyProtection="1">
      <alignment horizontal="right" vertical="center"/>
      <protection locked="0"/>
    </xf>
  </cellXfs>
  <cellStyles count="6">
    <cellStyle name="Millares" xfId="3" builtinId="3"/>
    <cellStyle name="Millares 2" xfId="5" xr:uid="{FA438CC8-B501-41D3-A732-E86BD9FC696D}"/>
    <cellStyle name="Normal" xfId="0" builtinId="0"/>
    <cellStyle name="Normal 2" xfId="2" xr:uid="{00000000-0005-0000-0000-000002000000}"/>
    <cellStyle name="Normal 3" xfId="1" xr:uid="{00000000-0005-0000-0000-000003000000}"/>
    <cellStyle name="Normal 7" xfId="4" xr:uid="{25E99B6E-6CBE-416C-8354-704D08373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Bibiana/Desktop/0361_IDF_MAPG_AWA_19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COMITÉ MUNICIPAL DE AGUA POTABLE Y ALCANTARILLADO DE APASEO EL GRANDE,GTO, Gobierno del Estado de Guanajuato</v>
          </cell>
        </row>
        <row r="12">
          <cell r="C12">
            <v>2020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26D4-C23F-44EF-B027-ADFBFBD33D8D}">
  <dimension ref="A1:F82"/>
  <sheetViews>
    <sheetView tabSelected="1" topLeftCell="B54" workbookViewId="0">
      <selection activeCell="K61" sqref="K61"/>
    </sheetView>
  </sheetViews>
  <sheetFormatPr baseColWidth="10" defaultRowHeight="14.4"/>
  <cols>
    <col min="1" max="1" width="83.6640625" bestFit="1" customWidth="1"/>
    <col min="2" max="3" width="14" bestFit="1" customWidth="1"/>
    <col min="4" max="4" width="86.44140625" bestFit="1" customWidth="1"/>
    <col min="5" max="6" width="14" bestFit="1" customWidth="1"/>
  </cols>
  <sheetData>
    <row r="1" spans="1:6" ht="21">
      <c r="A1" s="198" t="s">
        <v>346</v>
      </c>
      <c r="B1" s="198"/>
      <c r="C1" s="198"/>
      <c r="D1" s="198"/>
      <c r="E1" s="198"/>
      <c r="F1" s="198"/>
    </row>
    <row r="2" spans="1:6">
      <c r="A2" s="224" t="s">
        <v>343</v>
      </c>
      <c r="B2" s="225"/>
      <c r="C2" s="225"/>
      <c r="D2" s="225"/>
      <c r="E2" s="225"/>
      <c r="F2" s="226"/>
    </row>
    <row r="3" spans="1:6">
      <c r="A3" s="202" t="s">
        <v>348</v>
      </c>
      <c r="B3" s="227"/>
      <c r="C3" s="227"/>
      <c r="D3" s="227"/>
      <c r="E3" s="227"/>
      <c r="F3" s="204"/>
    </row>
    <row r="4" spans="1:6">
      <c r="A4" s="228" t="s">
        <v>757</v>
      </c>
      <c r="B4" s="229"/>
      <c r="C4" s="229"/>
      <c r="D4" s="229"/>
      <c r="E4" s="229"/>
      <c r="F4" s="230"/>
    </row>
    <row r="5" spans="1:6">
      <c r="A5" s="205" t="s">
        <v>3</v>
      </c>
      <c r="B5" s="206"/>
      <c r="C5" s="206"/>
      <c r="D5" s="206"/>
      <c r="E5" s="206"/>
      <c r="F5" s="207"/>
    </row>
    <row r="6" spans="1:6">
      <c r="A6" s="245" t="s">
        <v>349</v>
      </c>
      <c r="B6" s="246">
        <v>2021</v>
      </c>
      <c r="C6" s="247">
        <v>2020</v>
      </c>
      <c r="D6" s="248" t="s">
        <v>4</v>
      </c>
      <c r="E6" s="246">
        <v>2021</v>
      </c>
      <c r="F6" s="247">
        <v>2020</v>
      </c>
    </row>
    <row r="7" spans="1:6">
      <c r="A7" s="249" t="s">
        <v>350</v>
      </c>
      <c r="B7" s="250"/>
      <c r="C7" s="250"/>
      <c r="D7" s="251" t="s">
        <v>351</v>
      </c>
      <c r="E7" s="250"/>
      <c r="F7" s="250"/>
    </row>
    <row r="8" spans="1:6">
      <c r="A8" s="252" t="s">
        <v>352</v>
      </c>
      <c r="B8" s="253"/>
      <c r="C8" s="253"/>
      <c r="D8" s="254" t="s">
        <v>353</v>
      </c>
      <c r="E8" s="253"/>
      <c r="F8" s="253"/>
    </row>
    <row r="9" spans="1:6">
      <c r="A9" s="255" t="s">
        <v>354</v>
      </c>
      <c r="B9" s="273">
        <v>4878793.51</v>
      </c>
      <c r="C9" s="273">
        <v>12373113.5</v>
      </c>
      <c r="D9" s="261" t="s">
        <v>355</v>
      </c>
      <c r="E9" s="273">
        <v>2597068.36</v>
      </c>
      <c r="F9" s="273">
        <v>3088455.54</v>
      </c>
    </row>
    <row r="10" spans="1:6">
      <c r="A10" s="256" t="s">
        <v>356</v>
      </c>
      <c r="B10" s="273"/>
      <c r="C10" s="273"/>
      <c r="D10" s="262" t="s">
        <v>357</v>
      </c>
      <c r="E10" s="276">
        <v>0</v>
      </c>
      <c r="F10" s="276">
        <v>258580.08</v>
      </c>
    </row>
    <row r="11" spans="1:6">
      <c r="A11" s="256" t="s">
        <v>358</v>
      </c>
      <c r="B11" s="276">
        <v>755330.83</v>
      </c>
      <c r="C11" s="276">
        <v>2648787.12</v>
      </c>
      <c r="D11" s="262" t="s">
        <v>359</v>
      </c>
      <c r="E11" s="276">
        <v>1447348.51</v>
      </c>
      <c r="F11" s="276">
        <v>175081.41</v>
      </c>
    </row>
    <row r="12" spans="1:6">
      <c r="A12" s="256" t="s">
        <v>360</v>
      </c>
      <c r="B12" s="273"/>
      <c r="C12" s="273"/>
      <c r="D12" s="262" t="s">
        <v>361</v>
      </c>
      <c r="E12" s="276">
        <v>0.03</v>
      </c>
      <c r="F12" s="276">
        <v>0.03</v>
      </c>
    </row>
    <row r="13" spans="1:6">
      <c r="A13" s="256" t="s">
        <v>362</v>
      </c>
      <c r="B13" s="276">
        <v>4123462.68</v>
      </c>
      <c r="C13" s="276">
        <v>9724326.3800000008</v>
      </c>
      <c r="D13" s="262" t="s">
        <v>363</v>
      </c>
      <c r="E13" s="273"/>
      <c r="F13" s="273"/>
    </row>
    <row r="14" spans="1:6">
      <c r="A14" s="256" t="s">
        <v>364</v>
      </c>
      <c r="B14" s="273"/>
      <c r="C14" s="273"/>
      <c r="D14" s="262" t="s">
        <v>365</v>
      </c>
      <c r="E14" s="273"/>
      <c r="F14" s="273"/>
    </row>
    <row r="15" spans="1:6">
      <c r="A15" s="256" t="s">
        <v>366</v>
      </c>
      <c r="B15" s="273"/>
      <c r="C15" s="273"/>
      <c r="D15" s="262" t="s">
        <v>367</v>
      </c>
      <c r="E15" s="273"/>
      <c r="F15" s="273"/>
    </row>
    <row r="16" spans="1:6">
      <c r="A16" s="256" t="s">
        <v>368</v>
      </c>
      <c r="B16" s="273"/>
      <c r="C16" s="273"/>
      <c r="D16" s="262" t="s">
        <v>369</v>
      </c>
      <c r="E16" s="276">
        <v>462567.63</v>
      </c>
      <c r="F16" s="276">
        <v>468762.81</v>
      </c>
    </row>
    <row r="17" spans="1:6">
      <c r="A17" s="255" t="s">
        <v>370</v>
      </c>
      <c r="B17" s="273">
        <v>10724717.319999998</v>
      </c>
      <c r="C17" s="273">
        <v>10126839.92</v>
      </c>
      <c r="D17" s="262" t="s">
        <v>371</v>
      </c>
      <c r="E17" s="273"/>
      <c r="F17" s="273"/>
    </row>
    <row r="18" spans="1:6">
      <c r="A18" s="257" t="s">
        <v>372</v>
      </c>
      <c r="B18" s="273"/>
      <c r="C18" s="273"/>
      <c r="D18" s="262" t="s">
        <v>373</v>
      </c>
      <c r="E18" s="276">
        <v>687152.19</v>
      </c>
      <c r="F18" s="276">
        <v>2186031.21</v>
      </c>
    </row>
    <row r="19" spans="1:6">
      <c r="A19" s="257" t="s">
        <v>374</v>
      </c>
      <c r="B19" s="276">
        <v>1469.46</v>
      </c>
      <c r="C19" s="276">
        <v>833.46</v>
      </c>
      <c r="D19" s="261" t="s">
        <v>375</v>
      </c>
      <c r="E19" s="273">
        <v>0</v>
      </c>
      <c r="F19" s="273">
        <v>0</v>
      </c>
    </row>
    <row r="20" spans="1:6">
      <c r="A20" s="257" t="s">
        <v>376</v>
      </c>
      <c r="B20" s="276">
        <v>47552.36</v>
      </c>
      <c r="C20" s="276">
        <v>18442.099999999999</v>
      </c>
      <c r="D20" s="262" t="s">
        <v>377</v>
      </c>
      <c r="E20" s="276">
        <v>0</v>
      </c>
      <c r="F20" s="276">
        <v>0</v>
      </c>
    </row>
    <row r="21" spans="1:6">
      <c r="A21" s="257" t="s">
        <v>378</v>
      </c>
      <c r="B21" s="273"/>
      <c r="C21" s="273"/>
      <c r="D21" s="262" t="s">
        <v>379</v>
      </c>
      <c r="E21" s="276">
        <v>0</v>
      </c>
      <c r="F21" s="276">
        <v>0</v>
      </c>
    </row>
    <row r="22" spans="1:6">
      <c r="A22" s="257" t="s">
        <v>380</v>
      </c>
      <c r="B22" s="276">
        <v>33296.800000000003</v>
      </c>
      <c r="C22" s="276">
        <v>17696.8</v>
      </c>
      <c r="D22" s="262" t="s">
        <v>381</v>
      </c>
      <c r="E22" s="276">
        <v>0</v>
      </c>
      <c r="F22" s="276">
        <v>0</v>
      </c>
    </row>
    <row r="23" spans="1:6">
      <c r="A23" s="257" t="s">
        <v>382</v>
      </c>
      <c r="B23" s="273"/>
      <c r="C23" s="273"/>
      <c r="D23" s="261" t="s">
        <v>383</v>
      </c>
      <c r="E23" s="273">
        <v>0</v>
      </c>
      <c r="F23" s="273">
        <v>0</v>
      </c>
    </row>
    <row r="24" spans="1:6">
      <c r="A24" s="257" t="s">
        <v>384</v>
      </c>
      <c r="B24" s="276">
        <v>10642398.699999999</v>
      </c>
      <c r="C24" s="276">
        <v>10089867.560000001</v>
      </c>
      <c r="D24" s="262" t="s">
        <v>385</v>
      </c>
      <c r="E24" s="276">
        <v>0</v>
      </c>
      <c r="F24" s="276">
        <v>0</v>
      </c>
    </row>
    <row r="25" spans="1:6">
      <c r="A25" s="255" t="s">
        <v>386</v>
      </c>
      <c r="B25" s="273">
        <v>369067.4</v>
      </c>
      <c r="C25" s="273">
        <v>1655366.35</v>
      </c>
      <c r="D25" s="262" t="s">
        <v>387</v>
      </c>
      <c r="E25" s="276">
        <v>0</v>
      </c>
      <c r="F25" s="276">
        <v>0</v>
      </c>
    </row>
    <row r="26" spans="1:6">
      <c r="A26" s="257" t="s">
        <v>388</v>
      </c>
      <c r="B26" s="276">
        <v>369067.4</v>
      </c>
      <c r="C26" s="276">
        <v>425077.97</v>
      </c>
      <c r="D26" s="261" t="s">
        <v>389</v>
      </c>
      <c r="E26" s="276">
        <v>0</v>
      </c>
      <c r="F26" s="276">
        <v>0</v>
      </c>
    </row>
    <row r="27" spans="1:6">
      <c r="A27" s="257" t="s">
        <v>390</v>
      </c>
      <c r="B27" s="276">
        <v>0</v>
      </c>
      <c r="C27" s="276">
        <v>231000</v>
      </c>
      <c r="D27" s="261" t="s">
        <v>391</v>
      </c>
      <c r="E27" s="273">
        <v>0</v>
      </c>
      <c r="F27" s="273">
        <v>0</v>
      </c>
    </row>
    <row r="28" spans="1:6">
      <c r="A28" s="257" t="s">
        <v>392</v>
      </c>
      <c r="B28" s="273"/>
      <c r="C28" s="273"/>
      <c r="D28" s="262" t="s">
        <v>393</v>
      </c>
      <c r="E28" s="276">
        <v>0</v>
      </c>
      <c r="F28" s="276">
        <v>0</v>
      </c>
    </row>
    <row r="29" spans="1:6">
      <c r="A29" s="257" t="s">
        <v>394</v>
      </c>
      <c r="B29" s="276">
        <v>0</v>
      </c>
      <c r="C29" s="276">
        <v>999288.38</v>
      </c>
      <c r="D29" s="262" t="s">
        <v>395</v>
      </c>
      <c r="E29" s="276">
        <v>0</v>
      </c>
      <c r="F29" s="276">
        <v>0</v>
      </c>
    </row>
    <row r="30" spans="1:6">
      <c r="A30" s="257" t="s">
        <v>396</v>
      </c>
      <c r="B30" s="273"/>
      <c r="C30" s="273"/>
      <c r="D30" s="262" t="s">
        <v>397</v>
      </c>
      <c r="E30" s="276">
        <v>0</v>
      </c>
      <c r="F30" s="276">
        <v>0</v>
      </c>
    </row>
    <row r="31" spans="1:6">
      <c r="A31" s="255" t="s">
        <v>398</v>
      </c>
      <c r="B31" s="273">
        <v>0</v>
      </c>
      <c r="C31" s="273">
        <v>0</v>
      </c>
      <c r="D31" s="261" t="s">
        <v>399</v>
      </c>
      <c r="E31" s="273">
        <v>0</v>
      </c>
      <c r="F31" s="273">
        <v>0</v>
      </c>
    </row>
    <row r="32" spans="1:6">
      <c r="A32" s="257" t="s">
        <v>400</v>
      </c>
      <c r="B32" s="276">
        <v>0</v>
      </c>
      <c r="C32" s="276">
        <v>0</v>
      </c>
      <c r="D32" s="262" t="s">
        <v>401</v>
      </c>
      <c r="E32" s="273"/>
      <c r="F32" s="273"/>
    </row>
    <row r="33" spans="1:6">
      <c r="A33" s="257" t="s">
        <v>402</v>
      </c>
      <c r="B33" s="273"/>
      <c r="C33" s="273"/>
      <c r="D33" s="262" t="s">
        <v>403</v>
      </c>
      <c r="E33" s="273"/>
      <c r="F33" s="273"/>
    </row>
    <row r="34" spans="1:6">
      <c r="A34" s="257" t="s">
        <v>404</v>
      </c>
      <c r="B34" s="273"/>
      <c r="C34" s="273"/>
      <c r="D34" s="262" t="s">
        <v>405</v>
      </c>
      <c r="E34" s="273"/>
      <c r="F34" s="273"/>
    </row>
    <row r="35" spans="1:6">
      <c r="A35" s="257" t="s">
        <v>406</v>
      </c>
      <c r="B35" s="273"/>
      <c r="C35" s="273"/>
      <c r="D35" s="262" t="s">
        <v>407</v>
      </c>
      <c r="E35" s="273"/>
      <c r="F35" s="273"/>
    </row>
    <row r="36" spans="1:6">
      <c r="A36" s="257" t="s">
        <v>408</v>
      </c>
      <c r="B36" s="273"/>
      <c r="C36" s="273"/>
      <c r="D36" s="262" t="s">
        <v>409</v>
      </c>
      <c r="E36" s="273"/>
      <c r="F36" s="273"/>
    </row>
    <row r="37" spans="1:6">
      <c r="A37" s="255" t="s">
        <v>410</v>
      </c>
      <c r="B37" s="276">
        <v>246252.95</v>
      </c>
      <c r="C37" s="276">
        <v>355601.2</v>
      </c>
      <c r="D37" s="262" t="s">
        <v>411</v>
      </c>
      <c r="E37" s="273"/>
      <c r="F37" s="273"/>
    </row>
    <row r="38" spans="1:6">
      <c r="A38" s="255" t="s">
        <v>412</v>
      </c>
      <c r="B38" s="273">
        <v>0</v>
      </c>
      <c r="C38" s="273">
        <v>0</v>
      </c>
      <c r="D38" s="261" t="s">
        <v>413</v>
      </c>
      <c r="E38" s="273">
        <v>0</v>
      </c>
      <c r="F38" s="273">
        <v>0</v>
      </c>
    </row>
    <row r="39" spans="1:6">
      <c r="A39" s="257" t="s">
        <v>414</v>
      </c>
      <c r="B39" s="276">
        <v>0</v>
      </c>
      <c r="C39" s="276">
        <v>0</v>
      </c>
      <c r="D39" s="262" t="s">
        <v>415</v>
      </c>
      <c r="E39" s="276">
        <v>0</v>
      </c>
      <c r="F39" s="276">
        <v>0</v>
      </c>
    </row>
    <row r="40" spans="1:6">
      <c r="A40" s="257" t="s">
        <v>416</v>
      </c>
      <c r="B40" s="276">
        <v>0</v>
      </c>
      <c r="C40" s="276">
        <v>0</v>
      </c>
      <c r="D40" s="262" t="s">
        <v>417</v>
      </c>
      <c r="E40" s="276">
        <v>0</v>
      </c>
      <c r="F40" s="276">
        <v>0</v>
      </c>
    </row>
    <row r="41" spans="1:6">
      <c r="A41" s="255" t="s">
        <v>418</v>
      </c>
      <c r="B41" s="273">
        <v>0</v>
      </c>
      <c r="C41" s="273">
        <v>0</v>
      </c>
      <c r="D41" s="262" t="s">
        <v>419</v>
      </c>
      <c r="E41" s="276">
        <v>0</v>
      </c>
      <c r="F41" s="276">
        <v>0</v>
      </c>
    </row>
    <row r="42" spans="1:6">
      <c r="A42" s="257" t="s">
        <v>420</v>
      </c>
      <c r="B42" s="273"/>
      <c r="C42" s="273"/>
      <c r="D42" s="261" t="s">
        <v>421</v>
      </c>
      <c r="E42" s="273">
        <v>0</v>
      </c>
      <c r="F42" s="273">
        <v>0</v>
      </c>
    </row>
    <row r="43" spans="1:6">
      <c r="A43" s="257" t="s">
        <v>422</v>
      </c>
      <c r="B43" s="273"/>
      <c r="C43" s="273"/>
      <c r="D43" s="262" t="s">
        <v>423</v>
      </c>
      <c r="E43" s="276">
        <v>0</v>
      </c>
      <c r="F43" s="276">
        <v>0</v>
      </c>
    </row>
    <row r="44" spans="1:6">
      <c r="A44" s="257" t="s">
        <v>424</v>
      </c>
      <c r="B44" s="273"/>
      <c r="C44" s="273"/>
      <c r="D44" s="262" t="s">
        <v>425</v>
      </c>
      <c r="E44" s="276">
        <v>0</v>
      </c>
      <c r="F44" s="276">
        <v>0</v>
      </c>
    </row>
    <row r="45" spans="1:6">
      <c r="A45" s="257" t="s">
        <v>426</v>
      </c>
      <c r="B45" s="273"/>
      <c r="C45" s="273"/>
      <c r="D45" s="262" t="s">
        <v>427</v>
      </c>
      <c r="E45" s="276">
        <v>0</v>
      </c>
      <c r="F45" s="276">
        <v>0</v>
      </c>
    </row>
    <row r="46" spans="1:6">
      <c r="A46" s="253"/>
      <c r="B46" s="274"/>
      <c r="C46" s="274"/>
      <c r="D46" s="263"/>
      <c r="E46" s="274"/>
      <c r="F46" s="274"/>
    </row>
    <row r="47" spans="1:6">
      <c r="A47" s="258" t="s">
        <v>428</v>
      </c>
      <c r="B47" s="275">
        <v>16218831.179999998</v>
      </c>
      <c r="C47" s="275">
        <v>24510920.970000003</v>
      </c>
      <c r="D47" s="264" t="s">
        <v>429</v>
      </c>
      <c r="E47" s="275">
        <v>2597068.36</v>
      </c>
      <c r="F47" s="275">
        <v>3088455.54</v>
      </c>
    </row>
    <row r="48" spans="1:6">
      <c r="A48" s="253"/>
      <c r="B48" s="274"/>
      <c r="C48" s="274"/>
      <c r="D48" s="263"/>
      <c r="E48" s="274"/>
      <c r="F48" s="274"/>
    </row>
    <row r="49" spans="1:6">
      <c r="A49" s="252" t="s">
        <v>430</v>
      </c>
      <c r="B49" s="274"/>
      <c r="C49" s="274"/>
      <c r="D49" s="264" t="s">
        <v>431</v>
      </c>
      <c r="E49" s="274"/>
      <c r="F49" s="274"/>
    </row>
    <row r="50" spans="1:6">
      <c r="A50" s="255" t="s">
        <v>432</v>
      </c>
      <c r="B50" s="276">
        <v>0</v>
      </c>
      <c r="C50" s="276">
        <v>0</v>
      </c>
      <c r="D50" s="261" t="s">
        <v>433</v>
      </c>
      <c r="E50" s="276">
        <v>0</v>
      </c>
      <c r="F50" s="276">
        <v>0</v>
      </c>
    </row>
    <row r="51" spans="1:6">
      <c r="A51" s="255" t="s">
        <v>434</v>
      </c>
      <c r="B51" s="276">
        <v>0</v>
      </c>
      <c r="C51" s="276">
        <v>0</v>
      </c>
      <c r="D51" s="261" t="s">
        <v>435</v>
      </c>
      <c r="E51" s="276">
        <v>0</v>
      </c>
      <c r="F51" s="276">
        <v>0</v>
      </c>
    </row>
    <row r="52" spans="1:6">
      <c r="A52" s="255" t="s">
        <v>436</v>
      </c>
      <c r="B52" s="276">
        <v>43326172.060000002</v>
      </c>
      <c r="C52" s="276">
        <v>34326532.130000003</v>
      </c>
      <c r="D52" s="261" t="s">
        <v>437</v>
      </c>
      <c r="E52" s="276">
        <v>0</v>
      </c>
      <c r="F52" s="276">
        <v>0</v>
      </c>
    </row>
    <row r="53" spans="1:6">
      <c r="A53" s="255" t="s">
        <v>438</v>
      </c>
      <c r="B53" s="276">
        <v>33992658.549999997</v>
      </c>
      <c r="C53" s="276">
        <v>33063846.84</v>
      </c>
      <c r="D53" s="261" t="s">
        <v>439</v>
      </c>
      <c r="E53" s="276">
        <v>0</v>
      </c>
      <c r="F53" s="276">
        <v>0</v>
      </c>
    </row>
    <row r="54" spans="1:6">
      <c r="A54" s="255" t="s">
        <v>440</v>
      </c>
      <c r="B54" s="276">
        <v>866662.43</v>
      </c>
      <c r="C54" s="276">
        <v>866662.43</v>
      </c>
      <c r="D54" s="261" t="s">
        <v>441</v>
      </c>
      <c r="E54" s="276">
        <v>0</v>
      </c>
      <c r="F54" s="276">
        <v>0</v>
      </c>
    </row>
    <row r="55" spans="1:6">
      <c r="A55" s="255" t="s">
        <v>442</v>
      </c>
      <c r="B55" s="276">
        <v>-16144992.789999999</v>
      </c>
      <c r="C55" s="276">
        <v>-16144992.789999999</v>
      </c>
      <c r="D55" s="265" t="s">
        <v>443</v>
      </c>
      <c r="E55" s="276">
        <v>0</v>
      </c>
      <c r="F55" s="276">
        <v>0</v>
      </c>
    </row>
    <row r="56" spans="1:6">
      <c r="A56" s="255" t="s">
        <v>444</v>
      </c>
      <c r="B56" s="276">
        <v>2908130.28</v>
      </c>
      <c r="C56" s="276">
        <v>2595326.14</v>
      </c>
      <c r="D56" s="263"/>
      <c r="E56" s="274"/>
      <c r="F56" s="274"/>
    </row>
    <row r="57" spans="1:6">
      <c r="A57" s="255" t="s">
        <v>445</v>
      </c>
      <c r="B57" s="276">
        <v>0</v>
      </c>
      <c r="C57" s="276">
        <v>0</v>
      </c>
      <c r="D57" s="264" t="s">
        <v>446</v>
      </c>
      <c r="E57" s="275">
        <v>0</v>
      </c>
      <c r="F57" s="275">
        <v>0</v>
      </c>
    </row>
    <row r="58" spans="1:6">
      <c r="A58" s="255" t="s">
        <v>447</v>
      </c>
      <c r="B58" s="276">
        <v>0</v>
      </c>
      <c r="C58" s="276">
        <v>0</v>
      </c>
      <c r="D58" s="263"/>
      <c r="E58" s="274"/>
      <c r="F58" s="274"/>
    </row>
    <row r="59" spans="1:6">
      <c r="A59" s="253"/>
      <c r="B59" s="274"/>
      <c r="C59" s="274"/>
      <c r="D59" s="264" t="s">
        <v>448</v>
      </c>
      <c r="E59" s="275">
        <v>2597068.36</v>
      </c>
      <c r="F59" s="275">
        <v>3088455.54</v>
      </c>
    </row>
    <row r="60" spans="1:6">
      <c r="A60" s="258" t="s">
        <v>449</v>
      </c>
      <c r="B60" s="275">
        <v>64948630.530000009</v>
      </c>
      <c r="C60" s="275">
        <v>54707374.750000007</v>
      </c>
      <c r="D60" s="263"/>
      <c r="E60" s="274"/>
      <c r="F60" s="274"/>
    </row>
    <row r="61" spans="1:6">
      <c r="A61" s="253"/>
      <c r="B61" s="274"/>
      <c r="C61" s="274"/>
      <c r="D61" s="266" t="s">
        <v>450</v>
      </c>
      <c r="E61" s="274"/>
      <c r="F61" s="274"/>
    </row>
    <row r="62" spans="1:6">
      <c r="A62" s="258" t="s">
        <v>451</v>
      </c>
      <c r="B62" s="275">
        <v>81167461.710000008</v>
      </c>
      <c r="C62" s="275">
        <v>79218295.720000014</v>
      </c>
      <c r="D62" s="263"/>
      <c r="E62" s="274"/>
      <c r="F62" s="274"/>
    </row>
    <row r="63" spans="1:6">
      <c r="A63" s="253"/>
      <c r="B63" s="271"/>
      <c r="C63" s="271"/>
      <c r="D63" s="267" t="s">
        <v>452</v>
      </c>
      <c r="E63" s="273">
        <v>942681.52</v>
      </c>
      <c r="F63" s="273">
        <v>942681.52</v>
      </c>
    </row>
    <row r="64" spans="1:6">
      <c r="A64" s="253"/>
      <c r="B64" s="271"/>
      <c r="C64" s="271"/>
      <c r="D64" s="268" t="s">
        <v>453</v>
      </c>
      <c r="E64" s="276">
        <v>842981.52</v>
      </c>
      <c r="F64" s="276">
        <v>842981.52</v>
      </c>
    </row>
    <row r="65" spans="1:6">
      <c r="A65" s="253"/>
      <c r="B65" s="271"/>
      <c r="C65" s="271"/>
      <c r="D65" s="269" t="s">
        <v>454</v>
      </c>
      <c r="E65" s="276">
        <v>99700</v>
      </c>
      <c r="F65" s="276">
        <v>99700</v>
      </c>
    </row>
    <row r="66" spans="1:6">
      <c r="A66" s="253"/>
      <c r="B66" s="271"/>
      <c r="C66" s="271"/>
      <c r="D66" s="268" t="s">
        <v>455</v>
      </c>
      <c r="E66" s="276">
        <v>0</v>
      </c>
      <c r="F66" s="276">
        <v>0</v>
      </c>
    </row>
    <row r="67" spans="1:6">
      <c r="A67" s="253"/>
      <c r="B67" s="271"/>
      <c r="C67" s="271"/>
      <c r="D67" s="263"/>
      <c r="E67" s="274"/>
      <c r="F67" s="274"/>
    </row>
    <row r="68" spans="1:6">
      <c r="A68" s="253"/>
      <c r="B68" s="271"/>
      <c r="C68" s="271"/>
      <c r="D68" s="267" t="s">
        <v>456</v>
      </c>
      <c r="E68" s="273">
        <v>77627711.829999998</v>
      </c>
      <c r="F68" s="273">
        <v>75187158.659999996</v>
      </c>
    </row>
    <row r="69" spans="1:6">
      <c r="A69" s="259"/>
      <c r="B69" s="271"/>
      <c r="C69" s="271"/>
      <c r="D69" s="268" t="s">
        <v>457</v>
      </c>
      <c r="E69" s="276">
        <v>2640454.0299999998</v>
      </c>
      <c r="F69" s="276">
        <v>1588814.63</v>
      </c>
    </row>
    <row r="70" spans="1:6">
      <c r="A70" s="259"/>
      <c r="B70" s="271"/>
      <c r="C70" s="271"/>
      <c r="D70" s="268" t="s">
        <v>458</v>
      </c>
      <c r="E70" s="276">
        <v>74987257.799999997</v>
      </c>
      <c r="F70" s="276">
        <v>73598344.030000001</v>
      </c>
    </row>
    <row r="71" spans="1:6">
      <c r="A71" s="259"/>
      <c r="B71" s="271"/>
      <c r="C71" s="271"/>
      <c r="D71" s="268" t="s">
        <v>459</v>
      </c>
      <c r="E71" s="276">
        <v>0</v>
      </c>
      <c r="F71" s="276">
        <v>0</v>
      </c>
    </row>
    <row r="72" spans="1:6">
      <c r="A72" s="259"/>
      <c r="B72" s="271"/>
      <c r="C72" s="271"/>
      <c r="D72" s="268" t="s">
        <v>460</v>
      </c>
      <c r="E72" s="276">
        <v>0</v>
      </c>
      <c r="F72" s="276">
        <v>0</v>
      </c>
    </row>
    <row r="73" spans="1:6">
      <c r="A73" s="259"/>
      <c r="B73" s="271"/>
      <c r="C73" s="271"/>
      <c r="D73" s="268" t="s">
        <v>461</v>
      </c>
      <c r="E73" s="276">
        <v>0</v>
      </c>
      <c r="F73" s="276">
        <v>0</v>
      </c>
    </row>
    <row r="74" spans="1:6">
      <c r="A74" s="259"/>
      <c r="B74" s="271"/>
      <c r="C74" s="271"/>
      <c r="D74" s="263"/>
      <c r="E74" s="274"/>
      <c r="F74" s="274"/>
    </row>
    <row r="75" spans="1:6">
      <c r="A75" s="259"/>
      <c r="B75" s="271"/>
      <c r="C75" s="271"/>
      <c r="D75" s="267" t="s">
        <v>462</v>
      </c>
      <c r="E75" s="273">
        <v>0</v>
      </c>
      <c r="F75" s="273">
        <v>0</v>
      </c>
    </row>
    <row r="76" spans="1:6">
      <c r="A76" s="259"/>
      <c r="B76" s="271"/>
      <c r="C76" s="271"/>
      <c r="D76" s="261" t="s">
        <v>463</v>
      </c>
      <c r="E76" s="276">
        <v>0</v>
      </c>
      <c r="F76" s="276">
        <v>0</v>
      </c>
    </row>
    <row r="77" spans="1:6">
      <c r="A77" s="259"/>
      <c r="B77" s="271"/>
      <c r="C77" s="271"/>
      <c r="D77" s="261" t="s">
        <v>464</v>
      </c>
      <c r="E77" s="276">
        <v>0</v>
      </c>
      <c r="F77" s="276">
        <v>0</v>
      </c>
    </row>
    <row r="78" spans="1:6">
      <c r="A78" s="259"/>
      <c r="B78" s="271"/>
      <c r="C78" s="271"/>
      <c r="D78" s="263"/>
      <c r="E78" s="274"/>
      <c r="F78" s="274"/>
    </row>
    <row r="79" spans="1:6">
      <c r="A79" s="259"/>
      <c r="B79" s="271"/>
      <c r="C79" s="271"/>
      <c r="D79" s="264" t="s">
        <v>465</v>
      </c>
      <c r="E79" s="275">
        <v>78570393.349999994</v>
      </c>
      <c r="F79" s="275">
        <v>76129840.179999992</v>
      </c>
    </row>
    <row r="80" spans="1:6">
      <c r="A80" s="259"/>
      <c r="B80" s="271"/>
      <c r="C80" s="271"/>
      <c r="D80" s="263"/>
      <c r="E80" s="274"/>
      <c r="F80" s="274"/>
    </row>
    <row r="81" spans="1:6">
      <c r="A81" s="259"/>
      <c r="B81" s="271"/>
      <c r="C81" s="271"/>
      <c r="D81" s="264" t="s">
        <v>466</v>
      </c>
      <c r="E81" s="275">
        <v>81167461.709999993</v>
      </c>
      <c r="F81" s="275">
        <v>79218295.719999999</v>
      </c>
    </row>
    <row r="82" spans="1:6">
      <c r="A82" s="260"/>
      <c r="B82" s="272"/>
      <c r="C82" s="272"/>
      <c r="D82" s="270"/>
      <c r="E82" s="270"/>
      <c r="F82" s="270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9F5E6-65E1-48C3-AB98-B1DBCF10DD9C}">
  <dimension ref="A1:I37"/>
  <sheetViews>
    <sheetView workbookViewId="0">
      <selection sqref="A1:XFD1048576"/>
    </sheetView>
  </sheetViews>
  <sheetFormatPr baseColWidth="10" defaultRowHeight="14.4"/>
  <cols>
    <col min="1" max="1" width="63" style="19" customWidth="1"/>
    <col min="2" max="2" width="23" style="19" customWidth="1"/>
    <col min="3" max="7" width="14.109375" style="19" bestFit="1" customWidth="1"/>
    <col min="8" max="16384" width="11.5546875" style="19"/>
  </cols>
  <sheetData>
    <row r="1" spans="1:9">
      <c r="A1" s="199" t="s">
        <v>347</v>
      </c>
      <c r="B1" s="200"/>
      <c r="C1" s="200"/>
      <c r="D1" s="200"/>
      <c r="E1" s="200"/>
      <c r="F1" s="200"/>
      <c r="G1" s="201"/>
    </row>
    <row r="2" spans="1:9">
      <c r="A2" s="202" t="s">
        <v>640</v>
      </c>
      <c r="B2" s="203"/>
      <c r="C2" s="203"/>
      <c r="D2" s="203"/>
      <c r="E2" s="203"/>
      <c r="F2" s="203"/>
      <c r="G2" s="204"/>
    </row>
    <row r="3" spans="1:9">
      <c r="A3" s="202" t="s">
        <v>3</v>
      </c>
      <c r="B3" s="203"/>
      <c r="C3" s="203"/>
      <c r="D3" s="203"/>
      <c r="E3" s="203"/>
      <c r="F3" s="203"/>
      <c r="G3" s="204"/>
    </row>
    <row r="4" spans="1:9">
      <c r="A4" s="202" t="s">
        <v>641</v>
      </c>
      <c r="B4" s="203"/>
      <c r="C4" s="203"/>
      <c r="D4" s="203"/>
      <c r="E4" s="203"/>
      <c r="F4" s="203"/>
      <c r="G4" s="204"/>
    </row>
    <row r="5" spans="1:9">
      <c r="A5" s="210" t="s">
        <v>642</v>
      </c>
      <c r="B5" s="171">
        <f>ANIO1P</f>
        <v>2021</v>
      </c>
      <c r="C5" s="234" t="str">
        <f>ANIO2P</f>
        <v>2022 (d)</v>
      </c>
      <c r="D5" s="234" t="str">
        <f>ANIO3P</f>
        <v>2023 (d)</v>
      </c>
      <c r="E5" s="234" t="str">
        <f>ANIO4P</f>
        <v>2024 (d)</v>
      </c>
      <c r="F5" s="234" t="str">
        <f>ANIO5P</f>
        <v>2025 (d)</v>
      </c>
      <c r="G5" s="234" t="str">
        <f>ANIO6P</f>
        <v>2026 (d)</v>
      </c>
    </row>
    <row r="6" spans="1:9" ht="43.2">
      <c r="A6" s="211"/>
      <c r="B6" s="172" t="s">
        <v>643</v>
      </c>
      <c r="C6" s="235"/>
      <c r="D6" s="235"/>
      <c r="E6" s="235"/>
      <c r="F6" s="235"/>
      <c r="G6" s="235"/>
    </row>
    <row r="7" spans="1:9">
      <c r="A7" s="160" t="s">
        <v>644</v>
      </c>
      <c r="B7" s="173">
        <f t="shared" ref="B7:G7" si="0">SUM(B8:B19)</f>
        <v>53485135.230000004</v>
      </c>
      <c r="C7" s="173">
        <f t="shared" si="0"/>
        <v>55089689.286900006</v>
      </c>
      <c r="D7" s="173">
        <f t="shared" si="0"/>
        <v>56742379.965507008</v>
      </c>
      <c r="E7" s="173">
        <f t="shared" si="0"/>
        <v>58444651.364472218</v>
      </c>
      <c r="F7" s="173">
        <f t="shared" si="0"/>
        <v>60197990.905406386</v>
      </c>
      <c r="G7" s="173">
        <f t="shared" si="0"/>
        <v>62003930.632568583</v>
      </c>
    </row>
    <row r="8" spans="1:9">
      <c r="A8" s="136" t="s">
        <v>579</v>
      </c>
      <c r="B8" s="123">
        <v>0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</row>
    <row r="9" spans="1:9">
      <c r="A9" s="136" t="s">
        <v>580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</row>
    <row r="10" spans="1:9">
      <c r="A10" s="136" t="s">
        <v>581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</row>
    <row r="11" spans="1:9">
      <c r="A11" s="136" t="s">
        <v>645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</row>
    <row r="12" spans="1:9">
      <c r="A12" s="136" t="s">
        <v>583</v>
      </c>
      <c r="B12" s="174">
        <v>424343.31</v>
      </c>
      <c r="C12" s="175">
        <f>+B12*1.03</f>
        <v>437073.60930000001</v>
      </c>
      <c r="D12" s="175">
        <f>+C12*1.03</f>
        <v>450185.81757900002</v>
      </c>
      <c r="E12" s="175">
        <f>+D12*1.03</f>
        <v>463691.39210637001</v>
      </c>
      <c r="F12" s="175">
        <f>+E12*1.03</f>
        <v>477602.13386956113</v>
      </c>
      <c r="G12" s="175">
        <f>+F12*1.03</f>
        <v>491930.197885648</v>
      </c>
      <c r="I12" s="168"/>
    </row>
    <row r="13" spans="1:9">
      <c r="A13" s="136" t="s">
        <v>584</v>
      </c>
      <c r="B13" s="176"/>
      <c r="C13" s="123">
        <v>0</v>
      </c>
      <c r="D13" s="123">
        <v>0</v>
      </c>
      <c r="E13" s="175">
        <v>0</v>
      </c>
      <c r="F13" s="175">
        <v>0</v>
      </c>
      <c r="G13" s="175">
        <v>0</v>
      </c>
    </row>
    <row r="14" spans="1:9">
      <c r="A14" s="136" t="s">
        <v>646</v>
      </c>
      <c r="B14" s="174">
        <v>53060791.920000002</v>
      </c>
      <c r="C14" s="175">
        <f>+B14*1.03</f>
        <v>54652615.677600004</v>
      </c>
      <c r="D14" s="175">
        <f>+C14*1.03</f>
        <v>56292194.147928007</v>
      </c>
      <c r="E14" s="175">
        <f>+D14*1.03</f>
        <v>57980959.972365849</v>
      </c>
      <c r="F14" s="175">
        <f>+E14*1.03</f>
        <v>59720388.771536827</v>
      </c>
      <c r="G14" s="175">
        <f>+F14*1.03</f>
        <v>61512000.434682935</v>
      </c>
    </row>
    <row r="15" spans="1:9">
      <c r="A15" s="136" t="s">
        <v>647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9">
      <c r="A16" s="162" t="s">
        <v>648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</row>
    <row r="17" spans="1:7">
      <c r="A17" s="136" t="s">
        <v>604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</row>
    <row r="18" spans="1:7">
      <c r="A18" s="136" t="s">
        <v>605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7">
      <c r="A19" s="136" t="s">
        <v>649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7">
      <c r="A20" s="100"/>
      <c r="B20" s="100"/>
      <c r="C20" s="100"/>
      <c r="D20" s="100"/>
      <c r="E20" s="100"/>
      <c r="F20" s="100"/>
      <c r="G20" s="100"/>
    </row>
    <row r="21" spans="1:7">
      <c r="A21" s="105" t="s">
        <v>650</v>
      </c>
      <c r="B21" s="122">
        <f t="shared" ref="B21:G21" si="1">SUM(B22:B26)</f>
        <v>0</v>
      </c>
      <c r="C21" s="122">
        <f t="shared" si="1"/>
        <v>0</v>
      </c>
      <c r="D21" s="122">
        <f t="shared" si="1"/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</row>
    <row r="22" spans="1:7">
      <c r="A22" s="136" t="s">
        <v>651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</row>
    <row r="23" spans="1:7">
      <c r="A23" s="136" t="s">
        <v>652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</row>
    <row r="24" spans="1:7">
      <c r="A24" s="136" t="s">
        <v>653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>
      <c r="A25" s="136" t="s">
        <v>630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</row>
    <row r="26" spans="1:7">
      <c r="A26" s="136" t="s">
        <v>631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7">
      <c r="A27" s="100"/>
      <c r="B27" s="100"/>
      <c r="C27" s="100"/>
      <c r="D27" s="100"/>
      <c r="E27" s="100"/>
      <c r="F27" s="100"/>
      <c r="G27" s="100"/>
    </row>
    <row r="28" spans="1:7">
      <c r="A28" s="105" t="s">
        <v>654</v>
      </c>
      <c r="B28" s="122">
        <f t="shared" ref="B28:G28" si="2">B29</f>
        <v>0</v>
      </c>
      <c r="C28" s="122">
        <f t="shared" si="2"/>
        <v>0</v>
      </c>
      <c r="D28" s="122">
        <f t="shared" si="2"/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</row>
    <row r="29" spans="1:7">
      <c r="A29" s="136" t="s">
        <v>634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</row>
    <row r="30" spans="1:7">
      <c r="A30" s="100"/>
      <c r="B30" s="100"/>
      <c r="C30" s="100"/>
      <c r="D30" s="100"/>
      <c r="E30" s="100"/>
      <c r="F30" s="100"/>
      <c r="G30" s="100"/>
    </row>
    <row r="31" spans="1:7">
      <c r="A31" s="177" t="s">
        <v>655</v>
      </c>
      <c r="B31" s="178">
        <f t="shared" ref="B31:G31" si="3">B28+B21+B7</f>
        <v>53485135.230000004</v>
      </c>
      <c r="C31" s="178">
        <f t="shared" si="3"/>
        <v>55089689.286900006</v>
      </c>
      <c r="D31" s="178">
        <f t="shared" si="3"/>
        <v>56742379.965507008</v>
      </c>
      <c r="E31" s="178">
        <f t="shared" si="3"/>
        <v>58444651.364472218</v>
      </c>
      <c r="F31" s="178">
        <f t="shared" si="3"/>
        <v>60197990.905406386</v>
      </c>
      <c r="G31" s="178">
        <f t="shared" si="3"/>
        <v>62003930.632568583</v>
      </c>
    </row>
    <row r="32" spans="1:7">
      <c r="A32" s="100"/>
      <c r="B32" s="100"/>
      <c r="C32" s="100"/>
      <c r="D32" s="100"/>
      <c r="E32" s="100"/>
      <c r="F32" s="100"/>
      <c r="G32" s="100"/>
    </row>
    <row r="33" spans="1:7">
      <c r="A33" s="105" t="s">
        <v>636</v>
      </c>
      <c r="B33" s="154"/>
      <c r="C33" s="154"/>
      <c r="D33" s="154"/>
      <c r="E33" s="154"/>
      <c r="F33" s="154"/>
      <c r="G33" s="154"/>
    </row>
    <row r="34" spans="1:7" ht="28.8">
      <c r="A34" s="167" t="s">
        <v>656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</row>
    <row r="35" spans="1:7" ht="28.8">
      <c r="A35" s="167" t="s">
        <v>638</v>
      </c>
      <c r="B35" s="123">
        <v>0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</row>
    <row r="36" spans="1:7">
      <c r="A36" s="105" t="s">
        <v>657</v>
      </c>
      <c r="B36" s="122">
        <f t="shared" ref="B36:G36" si="4">B35+B34</f>
        <v>0</v>
      </c>
      <c r="C36" s="122">
        <f t="shared" si="4"/>
        <v>0</v>
      </c>
      <c r="D36" s="122">
        <f t="shared" si="4"/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</row>
    <row r="37" spans="1:7">
      <c r="A37" s="42"/>
      <c r="B37" s="108"/>
      <c r="C37" s="108"/>
      <c r="D37" s="108"/>
      <c r="E37" s="108"/>
      <c r="F37" s="108"/>
      <c r="G37" s="108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type="decimal" allowBlank="1" showInputMessage="1" showErrorMessage="1" sqref="B7:G36" xr:uid="{72A50D06-1B6F-4996-9046-18206247EF7C}">
      <formula1>-1.79769313486231E+100</formula1>
      <formula2>1.79769313486231E+100</formula2>
    </dataValidation>
    <dataValidation allowBlank="1" showInputMessage="1" showErrorMessage="1" prompt="Año 5 (d)" sqref="G5:G6" xr:uid="{4886FA04-D5CD-47A2-9B2E-994A55127D9A}"/>
    <dataValidation allowBlank="1" showInputMessage="1" showErrorMessage="1" prompt="Año 4 (d)" sqref="F5:F6" xr:uid="{61340EE7-1661-45DE-A7AC-DA4BAF9BBAD6}"/>
    <dataValidation allowBlank="1" showInputMessage="1" showErrorMessage="1" prompt="Año 3 (d)" sqref="E5:E6" xr:uid="{F73EFA4C-E37E-4B84-B708-540626C2BE5D}"/>
    <dataValidation allowBlank="1" showInputMessage="1" showErrorMessage="1" prompt="Año 2 (d)" sqref="D5:D6" xr:uid="{1510F833-03E4-492B-A052-4C6D8932277D}"/>
    <dataValidation allowBlank="1" showInputMessage="1" showErrorMessage="1" prompt="Año 1 (d)" sqref="C5:C6" xr:uid="{A6D655D9-4B04-458F-8298-568B7E2542A5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BDD6-4C14-4443-B475-0406C0795581}">
  <dimension ref="A1:G31"/>
  <sheetViews>
    <sheetView workbookViewId="0">
      <selection activeCell="B14" sqref="B14"/>
    </sheetView>
  </sheetViews>
  <sheetFormatPr baseColWidth="10" defaultRowHeight="14.4"/>
  <cols>
    <col min="1" max="1" width="68.6640625" style="19" customWidth="1"/>
    <col min="2" max="7" width="20.6640625" style="19" customWidth="1"/>
    <col min="8" max="16384" width="11.5546875" style="19"/>
  </cols>
  <sheetData>
    <row r="1" spans="1:7" ht="21">
      <c r="A1" s="213" t="s">
        <v>658</v>
      </c>
      <c r="B1" s="213"/>
      <c r="C1" s="213"/>
      <c r="D1" s="213"/>
      <c r="E1" s="213"/>
      <c r="F1" s="213"/>
      <c r="G1" s="213"/>
    </row>
    <row r="2" spans="1:7">
      <c r="A2" s="199" t="s">
        <v>347</v>
      </c>
      <c r="B2" s="200"/>
      <c r="C2" s="200"/>
      <c r="D2" s="200"/>
      <c r="E2" s="200"/>
      <c r="F2" s="200"/>
      <c r="G2" s="201"/>
    </row>
    <row r="3" spans="1:7">
      <c r="A3" s="202" t="s">
        <v>659</v>
      </c>
      <c r="B3" s="203"/>
      <c r="C3" s="203"/>
      <c r="D3" s="203"/>
      <c r="E3" s="203"/>
      <c r="F3" s="203"/>
      <c r="G3" s="204"/>
    </row>
    <row r="4" spans="1:7">
      <c r="A4" s="202" t="s">
        <v>3</v>
      </c>
      <c r="B4" s="203"/>
      <c r="C4" s="203"/>
      <c r="D4" s="203"/>
      <c r="E4" s="203"/>
      <c r="F4" s="203"/>
      <c r="G4" s="204"/>
    </row>
    <row r="5" spans="1:7">
      <c r="A5" s="202" t="s">
        <v>641</v>
      </c>
      <c r="B5" s="203"/>
      <c r="C5" s="203"/>
      <c r="D5" s="203"/>
      <c r="E5" s="203"/>
      <c r="F5" s="203"/>
      <c r="G5" s="204"/>
    </row>
    <row r="6" spans="1:7">
      <c r="A6" s="236" t="s">
        <v>660</v>
      </c>
      <c r="B6" s="171">
        <f>ANIO1P</f>
        <v>2021</v>
      </c>
      <c r="C6" s="234" t="str">
        <f>ANIO2P</f>
        <v>2022 (d)</v>
      </c>
      <c r="D6" s="234" t="str">
        <f>ANIO3P</f>
        <v>2023 (d)</v>
      </c>
      <c r="E6" s="234" t="str">
        <f>ANIO4P</f>
        <v>2024 (d)</v>
      </c>
      <c r="F6" s="234" t="str">
        <f>ANIO5P</f>
        <v>2025 (d)</v>
      </c>
      <c r="G6" s="234" t="str">
        <f>ANIO6P</f>
        <v>2026 (d)</v>
      </c>
    </row>
    <row r="7" spans="1:7" ht="43.2">
      <c r="A7" s="237"/>
      <c r="B7" s="172" t="s">
        <v>643</v>
      </c>
      <c r="C7" s="235"/>
      <c r="D7" s="235"/>
      <c r="E7" s="235"/>
      <c r="F7" s="235"/>
      <c r="G7" s="235"/>
    </row>
    <row r="8" spans="1:7">
      <c r="A8" s="160" t="s">
        <v>661</v>
      </c>
      <c r="B8" s="173">
        <f t="shared" ref="B8:G8" si="0">SUM(B9:B17)</f>
        <v>53485135.230000004</v>
      </c>
      <c r="C8" s="173">
        <f t="shared" si="0"/>
        <v>55089689.286899999</v>
      </c>
      <c r="D8" s="173">
        <f t="shared" si="0"/>
        <v>56742379.965507008</v>
      </c>
      <c r="E8" s="173">
        <f t="shared" si="0"/>
        <v>58444651.364472218</v>
      </c>
      <c r="F8" s="173">
        <f t="shared" si="0"/>
        <v>60197990.905406393</v>
      </c>
      <c r="G8" s="173">
        <f t="shared" si="0"/>
        <v>62003930.632568575</v>
      </c>
    </row>
    <row r="9" spans="1:7">
      <c r="A9" s="136" t="s">
        <v>662</v>
      </c>
      <c r="B9" s="175">
        <v>24877550.450000003</v>
      </c>
      <c r="C9" s="175">
        <f t="shared" ref="C9:G11" si="1">+B9*1.03</f>
        <v>25623876.963500004</v>
      </c>
      <c r="D9" s="175">
        <f t="shared" si="1"/>
        <v>26392593.272405006</v>
      </c>
      <c r="E9" s="175">
        <f t="shared" si="1"/>
        <v>27184371.070577156</v>
      </c>
      <c r="F9" s="175">
        <f t="shared" si="1"/>
        <v>27999902.202694472</v>
      </c>
      <c r="G9" s="175">
        <f t="shared" si="1"/>
        <v>28839899.268775307</v>
      </c>
    </row>
    <row r="10" spans="1:7">
      <c r="A10" s="136" t="s">
        <v>663</v>
      </c>
      <c r="B10" s="175">
        <v>5389836.2599999998</v>
      </c>
      <c r="C10" s="175">
        <f t="shared" si="1"/>
        <v>5551531.3477999996</v>
      </c>
      <c r="D10" s="175">
        <f t="shared" si="1"/>
        <v>5718077.2882340001</v>
      </c>
      <c r="E10" s="175">
        <f t="shared" si="1"/>
        <v>5889619.6068810206</v>
      </c>
      <c r="F10" s="175">
        <f t="shared" si="1"/>
        <v>6066308.1950874515</v>
      </c>
      <c r="G10" s="175">
        <f t="shared" si="1"/>
        <v>6248297.4409400756</v>
      </c>
    </row>
    <row r="11" spans="1:7">
      <c r="A11" s="136" t="s">
        <v>664</v>
      </c>
      <c r="B11" s="175">
        <v>14504187</v>
      </c>
      <c r="C11" s="175">
        <f t="shared" si="1"/>
        <v>14939312.610000001</v>
      </c>
      <c r="D11" s="175">
        <f t="shared" si="1"/>
        <v>15387491.988300001</v>
      </c>
      <c r="E11" s="175">
        <f t="shared" si="1"/>
        <v>15849116.747949002</v>
      </c>
      <c r="F11" s="175">
        <f t="shared" si="1"/>
        <v>16324590.250387473</v>
      </c>
      <c r="G11" s="175">
        <f t="shared" si="1"/>
        <v>16814327.957899097</v>
      </c>
    </row>
    <row r="12" spans="1:7">
      <c r="A12" s="136" t="s">
        <v>665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</row>
    <row r="13" spans="1:7">
      <c r="A13" s="136" t="s">
        <v>666</v>
      </c>
      <c r="B13" s="175">
        <v>1663561.52</v>
      </c>
      <c r="C13" s="175">
        <f t="shared" ref="C13:G14" si="2">+B13*1.03</f>
        <v>1713468.3656000001</v>
      </c>
      <c r="D13" s="175">
        <f t="shared" si="2"/>
        <v>1764872.4165680001</v>
      </c>
      <c r="E13" s="175">
        <f t="shared" si="2"/>
        <v>1817818.5890650402</v>
      </c>
      <c r="F13" s="175">
        <f t="shared" si="2"/>
        <v>1872353.1467369916</v>
      </c>
      <c r="G13" s="175">
        <f t="shared" si="2"/>
        <v>1928523.7411391013</v>
      </c>
    </row>
    <row r="14" spans="1:7">
      <c r="A14" s="136" t="s">
        <v>667</v>
      </c>
      <c r="B14" s="175">
        <v>7050000</v>
      </c>
      <c r="C14" s="175">
        <f t="shared" si="2"/>
        <v>7261500</v>
      </c>
      <c r="D14" s="175">
        <f t="shared" si="2"/>
        <v>7479345</v>
      </c>
      <c r="E14" s="175">
        <f t="shared" si="2"/>
        <v>7703725.3500000006</v>
      </c>
      <c r="F14" s="175">
        <f t="shared" si="2"/>
        <v>7934837.1105000004</v>
      </c>
      <c r="G14" s="175">
        <f t="shared" si="2"/>
        <v>8172882.2238150006</v>
      </c>
    </row>
    <row r="15" spans="1:7">
      <c r="A15" s="136" t="s">
        <v>668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</row>
    <row r="16" spans="1:7">
      <c r="A16" s="136" t="s">
        <v>669</v>
      </c>
      <c r="B16" s="175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</row>
    <row r="17" spans="1:7">
      <c r="A17" s="136" t="s">
        <v>670</v>
      </c>
      <c r="B17" s="175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</row>
    <row r="18" spans="1:7">
      <c r="A18" s="107"/>
      <c r="B18" s="100"/>
      <c r="C18" s="100"/>
      <c r="D18" s="100"/>
      <c r="E18" s="100"/>
      <c r="F18" s="100"/>
      <c r="G18" s="100"/>
    </row>
    <row r="19" spans="1:7">
      <c r="A19" s="105" t="s">
        <v>671</v>
      </c>
      <c r="B19" s="122">
        <f t="shared" ref="B19:G19" si="3">SUM(B20:B28)</f>
        <v>0</v>
      </c>
      <c r="C19" s="122">
        <f t="shared" si="3"/>
        <v>0</v>
      </c>
      <c r="D19" s="122">
        <f t="shared" si="3"/>
        <v>0</v>
      </c>
      <c r="E19" s="122">
        <f t="shared" si="3"/>
        <v>0</v>
      </c>
      <c r="F19" s="122">
        <f t="shared" si="3"/>
        <v>0</v>
      </c>
      <c r="G19" s="122">
        <f t="shared" si="3"/>
        <v>0</v>
      </c>
    </row>
    <row r="20" spans="1:7">
      <c r="A20" s="136" t="s">
        <v>662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</row>
    <row r="21" spans="1:7">
      <c r="A21" s="136" t="s">
        <v>663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</row>
    <row r="22" spans="1:7">
      <c r="A22" s="136" t="s">
        <v>664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</row>
    <row r="23" spans="1:7">
      <c r="A23" s="136" t="s">
        <v>665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</row>
    <row r="24" spans="1:7">
      <c r="A24" s="136" t="s">
        <v>666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>
      <c r="A25" s="136" t="s">
        <v>667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</row>
    <row r="26" spans="1:7">
      <c r="A26" s="136" t="s">
        <v>668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7">
      <c r="A27" s="136" t="s">
        <v>672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7">
      <c r="A28" s="136" t="s">
        <v>670</v>
      </c>
      <c r="B28" s="123">
        <v>0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</row>
    <row r="29" spans="1:7">
      <c r="A29" s="100"/>
      <c r="B29" s="100"/>
      <c r="C29" s="100"/>
      <c r="D29" s="100"/>
      <c r="E29" s="100"/>
      <c r="F29" s="100"/>
      <c r="G29" s="100"/>
    </row>
    <row r="30" spans="1:7">
      <c r="A30" s="105" t="s">
        <v>673</v>
      </c>
      <c r="B30" s="178">
        <f t="shared" ref="B30:G30" si="4">B8+B19</f>
        <v>53485135.230000004</v>
      </c>
      <c r="C30" s="178">
        <f t="shared" si="4"/>
        <v>55089689.286899999</v>
      </c>
      <c r="D30" s="178">
        <f t="shared" si="4"/>
        <v>56742379.965507008</v>
      </c>
      <c r="E30" s="178">
        <f t="shared" si="4"/>
        <v>58444651.364472218</v>
      </c>
      <c r="F30" s="178">
        <f t="shared" si="4"/>
        <v>60197990.905406393</v>
      </c>
      <c r="G30" s="178">
        <f t="shared" si="4"/>
        <v>62003930.632568575</v>
      </c>
    </row>
    <row r="31" spans="1:7">
      <c r="A31" s="42"/>
      <c r="B31" s="42"/>
      <c r="C31" s="42"/>
      <c r="D31" s="42"/>
      <c r="E31" s="42"/>
      <c r="F31" s="42"/>
      <c r="G31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BF6297D-A984-4579-925E-5579C9544DCD}">
      <formula1>-1.79769313486231E+100</formula1>
      <formula2>1.79769313486231E+100</formula2>
    </dataValidation>
    <dataValidation allowBlank="1" showInputMessage="1" showErrorMessage="1" prompt="Año 5 (d)" sqref="G6:G7" xr:uid="{32337FEE-EC20-41CF-95C9-F0A612B7E7EA}"/>
    <dataValidation allowBlank="1" showInputMessage="1" showErrorMessage="1" prompt="Año 4 (d)" sqref="F6:F7" xr:uid="{67E3384A-50A0-442A-9D3E-58A96F49CB7D}"/>
    <dataValidation allowBlank="1" showInputMessage="1" showErrorMessage="1" prompt="Año 3 (d)" sqref="E6:E7" xr:uid="{01A5C9FF-D096-4706-BA6F-44FC5A364E19}"/>
    <dataValidation allowBlank="1" showInputMessage="1" showErrorMessage="1" prompt="Año 2 (d)" sqref="D6:D7" xr:uid="{F427C54B-0078-4FF1-9336-01E289B33F2C}"/>
    <dataValidation allowBlank="1" showInputMessage="1" showErrorMessage="1" prompt="Año 1 (d)" sqref="C6:C7" xr:uid="{DBB035BD-8A07-4ED8-BEB0-56CE36AEAD4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B2AE-479C-43C2-B5CD-4B1F1899BC3D}">
  <dimension ref="A1:G40"/>
  <sheetViews>
    <sheetView workbookViewId="0">
      <selection sqref="A1:XFD1048576"/>
    </sheetView>
  </sheetViews>
  <sheetFormatPr baseColWidth="10" defaultRowHeight="14.4"/>
  <cols>
    <col min="1" max="1" width="74.6640625" style="19" bestFit="1" customWidth="1"/>
    <col min="2" max="4" width="14.109375" style="19" bestFit="1" customWidth="1"/>
    <col min="5" max="6" width="13.88671875" style="19" customWidth="1"/>
    <col min="7" max="7" width="14.109375" style="19" bestFit="1" customWidth="1"/>
    <col min="8" max="16384" width="11.5546875" style="19"/>
  </cols>
  <sheetData>
    <row r="1" spans="1:7" ht="21">
      <c r="A1" s="213" t="s">
        <v>674</v>
      </c>
      <c r="B1" s="213"/>
      <c r="C1" s="213"/>
      <c r="D1" s="213"/>
      <c r="E1" s="213"/>
      <c r="F1" s="213"/>
      <c r="G1" s="213"/>
    </row>
    <row r="2" spans="1:7">
      <c r="A2" s="199" t="s">
        <v>347</v>
      </c>
      <c r="B2" s="200"/>
      <c r="C2" s="200"/>
      <c r="D2" s="200"/>
      <c r="E2" s="200"/>
      <c r="F2" s="200"/>
      <c r="G2" s="201"/>
    </row>
    <row r="3" spans="1:7">
      <c r="A3" s="202" t="s">
        <v>675</v>
      </c>
      <c r="B3" s="203"/>
      <c r="C3" s="203"/>
      <c r="D3" s="203"/>
      <c r="E3" s="203"/>
      <c r="F3" s="203"/>
      <c r="G3" s="204"/>
    </row>
    <row r="4" spans="1:7">
      <c r="A4" s="205" t="s">
        <v>3</v>
      </c>
      <c r="B4" s="206"/>
      <c r="C4" s="206"/>
      <c r="D4" s="206"/>
      <c r="E4" s="206"/>
      <c r="F4" s="206"/>
      <c r="G4" s="207"/>
    </row>
    <row r="5" spans="1:7">
      <c r="A5" s="239" t="s">
        <v>642</v>
      </c>
      <c r="B5" s="240" t="str">
        <f>ANIO4R</f>
        <v>2016 ¹ (c)</v>
      </c>
      <c r="C5" s="240" t="str">
        <f>ANIO3R</f>
        <v>2017 ¹ (c)</v>
      </c>
      <c r="D5" s="240" t="str">
        <f>ANIO2R</f>
        <v>2018 ¹ (c)</v>
      </c>
      <c r="E5" s="240" t="str">
        <f>ANIO1R</f>
        <v>2019 ¹ (c)</v>
      </c>
      <c r="F5" s="240">
        <v>2020</v>
      </c>
      <c r="G5" s="171">
        <v>2021</v>
      </c>
    </row>
    <row r="6" spans="1:7" ht="45">
      <c r="A6" s="217"/>
      <c r="B6" s="241"/>
      <c r="C6" s="241"/>
      <c r="D6" s="241"/>
      <c r="E6" s="241"/>
      <c r="F6" s="241"/>
      <c r="G6" s="172" t="s">
        <v>676</v>
      </c>
    </row>
    <row r="7" spans="1:7">
      <c r="A7" s="160" t="s">
        <v>677</v>
      </c>
      <c r="B7" s="173">
        <f t="shared" ref="B7:E7" si="0">SUM(B8:B19)</f>
        <v>39509608.07</v>
      </c>
      <c r="C7" s="173">
        <f t="shared" si="0"/>
        <v>41710466.850000001</v>
      </c>
      <c r="D7" s="173">
        <f t="shared" si="0"/>
        <v>44583012.719999999</v>
      </c>
      <c r="E7" s="173">
        <f t="shared" si="0"/>
        <v>41612413.689999998</v>
      </c>
      <c r="F7" s="173">
        <f>SUM(F8:F19)</f>
        <v>47231206.330000006</v>
      </c>
      <c r="G7" s="173">
        <f>SUM(G8:G19)</f>
        <v>22814965.759999998</v>
      </c>
    </row>
    <row r="8" spans="1:7">
      <c r="A8" s="136" t="s">
        <v>678</v>
      </c>
      <c r="B8" s="123">
        <v>0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</row>
    <row r="9" spans="1:7">
      <c r="A9" s="136" t="s">
        <v>679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</row>
    <row r="10" spans="1:7">
      <c r="A10" s="136" t="s">
        <v>680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</row>
    <row r="11" spans="1:7">
      <c r="A11" s="136" t="s">
        <v>681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</row>
    <row r="12" spans="1:7">
      <c r="A12" s="136" t="s">
        <v>682</v>
      </c>
      <c r="B12" s="179">
        <v>182761.19</v>
      </c>
      <c r="C12" s="179">
        <v>266382.53999999998</v>
      </c>
      <c r="D12" s="179">
        <v>280048.59999999998</v>
      </c>
      <c r="E12" s="179">
        <v>133478.26999999999</v>
      </c>
      <c r="F12" s="179">
        <v>868144.81</v>
      </c>
      <c r="G12" s="179">
        <v>331234.52</v>
      </c>
    </row>
    <row r="13" spans="1:7">
      <c r="A13" s="136" t="s">
        <v>683</v>
      </c>
      <c r="B13" s="123">
        <v>0</v>
      </c>
      <c r="C13" s="123">
        <v>0</v>
      </c>
      <c r="D13" s="179">
        <v>842858.27</v>
      </c>
      <c r="E13" s="179">
        <v>1546158.48</v>
      </c>
      <c r="F13" s="123">
        <v>0</v>
      </c>
      <c r="G13" s="123">
        <v>0</v>
      </c>
    </row>
    <row r="14" spans="1:7">
      <c r="A14" s="136" t="s">
        <v>684</v>
      </c>
      <c r="B14" s="179">
        <v>39326846.880000003</v>
      </c>
      <c r="C14" s="179">
        <v>37953887.350000001</v>
      </c>
      <c r="D14" s="179">
        <v>43460105.850000001</v>
      </c>
      <c r="E14" s="179">
        <v>39174640.82</v>
      </c>
      <c r="F14" s="179">
        <v>46223972.270000003</v>
      </c>
      <c r="G14" s="179">
        <v>22343731.239999998</v>
      </c>
    </row>
    <row r="15" spans="1:7">
      <c r="A15" s="136" t="s">
        <v>685</v>
      </c>
      <c r="B15" s="123">
        <v>0</v>
      </c>
      <c r="C15" s="179">
        <v>3490196.96</v>
      </c>
      <c r="D15" s="123">
        <v>0</v>
      </c>
      <c r="E15" s="179">
        <v>758136.12</v>
      </c>
      <c r="F15" s="179">
        <v>139089.25</v>
      </c>
      <c r="G15" s="179">
        <v>140000</v>
      </c>
    </row>
    <row r="16" spans="1:7">
      <c r="A16" s="136" t="s">
        <v>686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</row>
    <row r="17" spans="1:7">
      <c r="A17" s="136" t="s">
        <v>687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</row>
    <row r="18" spans="1:7">
      <c r="A18" s="136" t="s">
        <v>688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7">
      <c r="A19" s="136" t="s">
        <v>689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7">
      <c r="A20" s="100"/>
      <c r="B20" s="100"/>
      <c r="C20" s="100"/>
      <c r="D20" s="100"/>
      <c r="E20" s="100"/>
      <c r="F20" s="100"/>
      <c r="G20" s="100"/>
    </row>
    <row r="21" spans="1:7">
      <c r="A21" s="105" t="s">
        <v>690</v>
      </c>
      <c r="B21" s="122">
        <f t="shared" ref="B21:E21" si="1">SUM(B22:B26)</f>
        <v>0</v>
      </c>
      <c r="C21" s="122">
        <f t="shared" si="1"/>
        <v>0</v>
      </c>
      <c r="D21" s="122">
        <f t="shared" si="1"/>
        <v>0</v>
      </c>
      <c r="E21" s="122">
        <f t="shared" si="1"/>
        <v>0</v>
      </c>
      <c r="F21" s="122">
        <f>SUM(F22:F26)</f>
        <v>0</v>
      </c>
      <c r="G21" s="122">
        <f>SUM(G22:G26)</f>
        <v>0</v>
      </c>
    </row>
    <row r="22" spans="1:7">
      <c r="A22" s="136" t="s">
        <v>691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</row>
    <row r="23" spans="1:7">
      <c r="A23" s="136" t="s">
        <v>692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</row>
    <row r="24" spans="1:7">
      <c r="A24" s="136" t="s">
        <v>693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>
      <c r="A25" s="136" t="s">
        <v>694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</row>
    <row r="26" spans="1:7">
      <c r="A26" s="136" t="s">
        <v>695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7">
      <c r="A27" s="100"/>
      <c r="B27" s="100"/>
      <c r="C27" s="100"/>
      <c r="D27" s="100"/>
      <c r="E27" s="100"/>
      <c r="F27" s="100"/>
      <c r="G27" s="100"/>
    </row>
    <row r="28" spans="1:7">
      <c r="A28" s="105" t="s">
        <v>696</v>
      </c>
      <c r="B28" s="178">
        <f t="shared" ref="B28:E28" si="2">B29</f>
        <v>3191219.07</v>
      </c>
      <c r="C28" s="178">
        <f t="shared" si="2"/>
        <v>12430500.27</v>
      </c>
      <c r="D28" s="178">
        <f t="shared" si="2"/>
        <v>14630977.5</v>
      </c>
      <c r="E28" s="178">
        <f t="shared" si="2"/>
        <v>20134997.210000001</v>
      </c>
      <c r="F28" s="178">
        <f>F29</f>
        <v>16674078.960000001</v>
      </c>
      <c r="G28" s="178">
        <f>G29</f>
        <v>5719027.4299999997</v>
      </c>
    </row>
    <row r="29" spans="1:7">
      <c r="A29" s="136" t="s">
        <v>634</v>
      </c>
      <c r="B29" s="180">
        <v>3191219.07</v>
      </c>
      <c r="C29" s="180">
        <v>12430500.27</v>
      </c>
      <c r="D29" s="180">
        <v>14630977.5</v>
      </c>
      <c r="E29" s="179">
        <v>20134997.210000001</v>
      </c>
      <c r="F29" s="179">
        <v>16674078.960000001</v>
      </c>
      <c r="G29" s="179">
        <v>5719027.4299999997</v>
      </c>
    </row>
    <row r="30" spans="1:7">
      <c r="A30" s="100"/>
      <c r="B30" s="181"/>
      <c r="C30" s="181"/>
      <c r="D30" s="181"/>
      <c r="E30" s="181"/>
      <c r="F30" s="100"/>
      <c r="G30" s="100"/>
    </row>
    <row r="31" spans="1:7">
      <c r="A31" s="105" t="s">
        <v>697</v>
      </c>
      <c r="B31" s="178">
        <f t="shared" ref="B31:E31" si="3">B7+B21+B28</f>
        <v>42700827.140000001</v>
      </c>
      <c r="C31" s="178">
        <f t="shared" si="3"/>
        <v>54140967.120000005</v>
      </c>
      <c r="D31" s="178">
        <f t="shared" si="3"/>
        <v>59213990.219999999</v>
      </c>
      <c r="E31" s="178">
        <f t="shared" si="3"/>
        <v>61747410.899999999</v>
      </c>
      <c r="F31" s="178">
        <f>F7+F21+F28</f>
        <v>63905285.290000007</v>
      </c>
      <c r="G31" s="178">
        <f>G7+G21+G28</f>
        <v>28533993.189999998</v>
      </c>
    </row>
    <row r="32" spans="1:7">
      <c r="A32" s="100"/>
      <c r="B32" s="100"/>
      <c r="C32" s="100"/>
      <c r="D32" s="100"/>
      <c r="E32" s="100"/>
      <c r="F32" s="100"/>
      <c r="G32" s="100"/>
    </row>
    <row r="33" spans="1:7">
      <c r="A33" s="105" t="s">
        <v>636</v>
      </c>
      <c r="B33" s="100"/>
      <c r="C33" s="100"/>
      <c r="D33" s="100"/>
      <c r="E33" s="100"/>
      <c r="F33" s="100"/>
      <c r="G33" s="100"/>
    </row>
    <row r="34" spans="1:7" ht="28.8">
      <c r="A34" s="167" t="s">
        <v>656</v>
      </c>
      <c r="B34" s="123"/>
      <c r="C34" s="123"/>
      <c r="D34" s="123"/>
      <c r="E34" s="123"/>
      <c r="F34" s="123"/>
      <c r="G34" s="123"/>
    </row>
    <row r="35" spans="1:7" ht="28.8">
      <c r="A35" s="167" t="s">
        <v>698</v>
      </c>
      <c r="B35" s="123"/>
      <c r="C35" s="123"/>
      <c r="D35" s="123"/>
      <c r="E35" s="123"/>
      <c r="F35" s="123"/>
      <c r="G35" s="123"/>
    </row>
    <row r="36" spans="1:7">
      <c r="A36" s="105" t="s">
        <v>699</v>
      </c>
      <c r="B36" s="122">
        <f t="shared" ref="B36:E36" si="4">B34+B35</f>
        <v>0</v>
      </c>
      <c r="C36" s="122">
        <f t="shared" si="4"/>
        <v>0</v>
      </c>
      <c r="D36" s="122">
        <f t="shared" si="4"/>
        <v>0</v>
      </c>
      <c r="E36" s="122">
        <f t="shared" si="4"/>
        <v>0</v>
      </c>
      <c r="F36" s="122">
        <f>F34+F35</f>
        <v>0</v>
      </c>
      <c r="G36" s="122">
        <f>G34+G35</f>
        <v>0</v>
      </c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97"/>
    </row>
    <row r="39" spans="1:7">
      <c r="A39" s="238" t="s">
        <v>700</v>
      </c>
      <c r="B39" s="238"/>
      <c r="C39" s="238"/>
      <c r="D39" s="238"/>
      <c r="E39" s="238"/>
      <c r="F39" s="238"/>
      <c r="G39" s="238"/>
    </row>
    <row r="40" spans="1:7">
      <c r="A40" s="238" t="s">
        <v>701</v>
      </c>
      <c r="B40" s="238"/>
      <c r="C40" s="238"/>
      <c r="D40" s="238"/>
      <c r="E40" s="238"/>
      <c r="F40" s="238"/>
      <c r="G40" s="238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type="decimal" allowBlank="1" showInputMessage="1" showErrorMessage="1" sqref="B7:G36" xr:uid="{FEE9F11A-4977-44BE-9063-58F915F632CF}">
      <formula1>-1.79769313486231E+100</formula1>
      <formula2>1.79769313486231E+100</formula2>
    </dataValidation>
    <dataValidation allowBlank="1" showInputMessage="1" showErrorMessage="1" prompt="Año 4 (c)" sqref="B5:B6" xr:uid="{EF501B2D-996A-4A93-9710-D5D34B630488}"/>
    <dataValidation allowBlank="1" showInputMessage="1" showErrorMessage="1" prompt="Año 3 (c)" sqref="C5:C6" xr:uid="{5C194D56-70A5-45A4-9B6E-1FB2A92D523B}"/>
    <dataValidation allowBlank="1" showInputMessage="1" showErrorMessage="1" prompt="Año 2 (c)" sqref="D5:D6" xr:uid="{61F4C0D6-A7C6-4311-8A57-0DBD0F8C800E}"/>
    <dataValidation allowBlank="1" showInputMessage="1" showErrorMessage="1" prompt="Año 1 (c)" sqref="E5:F6" xr:uid="{5FFD15D7-84B3-4A7A-B5B5-3D144D2A90A3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E130-48B1-4231-9F3C-4B418E224AB4}">
  <dimension ref="A1:G33"/>
  <sheetViews>
    <sheetView workbookViewId="0">
      <selection activeCell="C17" sqref="C17"/>
    </sheetView>
  </sheetViews>
  <sheetFormatPr baseColWidth="10" defaultRowHeight="14.4"/>
  <cols>
    <col min="1" max="1" width="69.44140625" style="19" customWidth="1"/>
    <col min="2" max="7" width="20.6640625" style="19" customWidth="1"/>
    <col min="8" max="16384" width="11.5546875" style="19"/>
  </cols>
  <sheetData>
    <row r="1" spans="1:7" ht="21">
      <c r="A1" s="213" t="s">
        <v>702</v>
      </c>
      <c r="B1" s="213"/>
      <c r="C1" s="213"/>
      <c r="D1" s="213"/>
      <c r="E1" s="213"/>
      <c r="F1" s="213"/>
      <c r="G1" s="213"/>
    </row>
    <row r="2" spans="1:7">
      <c r="A2" s="199" t="s">
        <v>347</v>
      </c>
      <c r="B2" s="200"/>
      <c r="C2" s="200"/>
      <c r="D2" s="200"/>
      <c r="E2" s="200"/>
      <c r="F2" s="200"/>
      <c r="G2" s="201"/>
    </row>
    <row r="3" spans="1:7">
      <c r="A3" s="202" t="s">
        <v>703</v>
      </c>
      <c r="B3" s="203"/>
      <c r="C3" s="203"/>
      <c r="D3" s="203"/>
      <c r="E3" s="203"/>
      <c r="F3" s="203"/>
      <c r="G3" s="204"/>
    </row>
    <row r="4" spans="1:7">
      <c r="A4" s="205" t="s">
        <v>3</v>
      </c>
      <c r="B4" s="206"/>
      <c r="C4" s="206"/>
      <c r="D4" s="206"/>
      <c r="E4" s="206"/>
      <c r="F4" s="206"/>
      <c r="G4" s="207"/>
    </row>
    <row r="5" spans="1:7">
      <c r="A5" s="242" t="s">
        <v>660</v>
      </c>
      <c r="B5" s="240" t="str">
        <f>ANIO4R</f>
        <v>2016 ¹ (c)</v>
      </c>
      <c r="C5" s="240" t="str">
        <f>ANIO3R</f>
        <v>2017 ¹ (c)</v>
      </c>
      <c r="D5" s="240" t="str">
        <f>ANIO2R</f>
        <v>2018 ¹ (c)</v>
      </c>
      <c r="E5" s="240" t="str">
        <f>ANIO1R</f>
        <v>2019 ¹ (c)</v>
      </c>
      <c r="F5" s="240">
        <f>ANIO_INFORME</f>
        <v>2020</v>
      </c>
      <c r="G5" s="171">
        <v>2021</v>
      </c>
    </row>
    <row r="6" spans="1:7" ht="30.6">
      <c r="A6" s="243"/>
      <c r="B6" s="241"/>
      <c r="C6" s="241"/>
      <c r="D6" s="241"/>
      <c r="E6" s="241"/>
      <c r="F6" s="241"/>
      <c r="G6" s="172" t="s">
        <v>704</v>
      </c>
    </row>
    <row r="7" spans="1:7">
      <c r="A7" s="160" t="s">
        <v>705</v>
      </c>
      <c r="B7" s="173">
        <f t="shared" ref="B7:G7" si="0">SUM(B8:B16)</f>
        <v>29441025.429999996</v>
      </c>
      <c r="C7" s="173">
        <f t="shared" si="0"/>
        <v>36630556.239999995</v>
      </c>
      <c r="D7" s="173">
        <f t="shared" si="0"/>
        <v>43202251.079999998</v>
      </c>
      <c r="E7" s="173">
        <f t="shared" si="0"/>
        <v>48907610.400000006</v>
      </c>
      <c r="F7" s="173">
        <f t="shared" si="0"/>
        <v>56153033.070000008</v>
      </c>
      <c r="G7" s="173">
        <f t="shared" si="0"/>
        <v>27111375.160000004</v>
      </c>
    </row>
    <row r="8" spans="1:7">
      <c r="A8" s="182" t="s">
        <v>662</v>
      </c>
      <c r="B8" s="183">
        <v>11168334.939999999</v>
      </c>
      <c r="C8" s="184">
        <v>11087644.1</v>
      </c>
      <c r="D8" s="184">
        <v>13476962.879999999</v>
      </c>
      <c r="E8" s="185">
        <v>17790839.59</v>
      </c>
      <c r="F8" s="186">
        <v>20780309.599999998</v>
      </c>
      <c r="G8" s="186">
        <v>10348255.220000001</v>
      </c>
    </row>
    <row r="9" spans="1:7">
      <c r="A9" s="136" t="s">
        <v>663</v>
      </c>
      <c r="B9" s="187">
        <v>2687516.81</v>
      </c>
      <c r="C9" s="185">
        <v>3546150.2899999996</v>
      </c>
      <c r="D9" s="185">
        <v>4003317.59</v>
      </c>
      <c r="E9" s="185">
        <v>3982195.8</v>
      </c>
      <c r="F9" s="185">
        <v>5051099.3900000006</v>
      </c>
      <c r="G9" s="185">
        <v>2736592.22</v>
      </c>
    </row>
    <row r="10" spans="1:7">
      <c r="A10" s="136" t="s">
        <v>664</v>
      </c>
      <c r="B10" s="187">
        <v>8209655.1499999994</v>
      </c>
      <c r="C10" s="185">
        <v>8938567.9799999986</v>
      </c>
      <c r="D10" s="185">
        <v>12053533.430000002</v>
      </c>
      <c r="E10" s="185">
        <v>15712932.890000001</v>
      </c>
      <c r="F10" s="185">
        <v>16039878.080000002</v>
      </c>
      <c r="G10" s="185">
        <v>7974758.1799999997</v>
      </c>
    </row>
    <row r="11" spans="1:7">
      <c r="A11" s="136" t="s">
        <v>665</v>
      </c>
      <c r="B11" s="187">
        <v>4862295.45</v>
      </c>
      <c r="C11" s="188">
        <v>0</v>
      </c>
      <c r="D11" s="175">
        <v>0</v>
      </c>
      <c r="E11" s="175">
        <v>0</v>
      </c>
      <c r="F11" s="175">
        <v>10768.45</v>
      </c>
      <c r="G11" s="175">
        <v>25000</v>
      </c>
    </row>
    <row r="12" spans="1:7">
      <c r="A12" s="136" t="s">
        <v>666</v>
      </c>
      <c r="B12" s="187">
        <v>529991.42999999993</v>
      </c>
      <c r="C12" s="185">
        <v>11038154.48</v>
      </c>
      <c r="D12" s="185">
        <v>6702635.4100000001</v>
      </c>
      <c r="E12" s="185">
        <v>5056785.84</v>
      </c>
      <c r="F12" s="185">
        <v>1261968.68</v>
      </c>
      <c r="G12" s="185">
        <v>915335.85</v>
      </c>
    </row>
    <row r="13" spans="1:7">
      <c r="A13" s="136" t="s">
        <v>667</v>
      </c>
      <c r="B13" s="187">
        <v>1983231.65</v>
      </c>
      <c r="C13" s="185">
        <v>2020039.39</v>
      </c>
      <c r="D13" s="185">
        <v>6965801.7699999996</v>
      </c>
      <c r="E13" s="185">
        <v>6364856.2800000003</v>
      </c>
      <c r="F13" s="185">
        <v>13009008.870000001</v>
      </c>
      <c r="G13" s="185">
        <v>5111433.6900000004</v>
      </c>
    </row>
    <row r="14" spans="1:7">
      <c r="A14" s="136" t="s">
        <v>668</v>
      </c>
      <c r="B14" s="123">
        <v>0</v>
      </c>
      <c r="C14" s="189">
        <v>0</v>
      </c>
      <c r="D14" s="175">
        <v>0</v>
      </c>
      <c r="E14" s="175">
        <v>0</v>
      </c>
      <c r="F14" s="123">
        <v>0</v>
      </c>
      <c r="G14" s="123">
        <v>0</v>
      </c>
    </row>
    <row r="15" spans="1:7">
      <c r="A15" s="136" t="s">
        <v>669</v>
      </c>
      <c r="B15" s="123">
        <v>0</v>
      </c>
      <c r="C15" s="189">
        <v>0</v>
      </c>
      <c r="D15" s="175">
        <v>0</v>
      </c>
      <c r="E15" s="175">
        <v>0</v>
      </c>
      <c r="F15" s="123">
        <v>0</v>
      </c>
      <c r="G15" s="123">
        <v>0</v>
      </c>
    </row>
    <row r="16" spans="1:7">
      <c r="A16" s="136" t="s">
        <v>670</v>
      </c>
      <c r="B16" s="123">
        <v>0</v>
      </c>
      <c r="C16" s="189">
        <v>0</v>
      </c>
      <c r="D16" s="175">
        <v>0</v>
      </c>
      <c r="E16" s="175">
        <v>0</v>
      </c>
      <c r="F16" s="123">
        <v>0</v>
      </c>
      <c r="G16" s="123">
        <v>0</v>
      </c>
    </row>
    <row r="17" spans="1:7">
      <c r="A17" s="100"/>
      <c r="B17" s="100"/>
      <c r="C17" s="190"/>
      <c r="D17" s="181"/>
      <c r="E17" s="181"/>
      <c r="F17" s="100"/>
      <c r="G17" s="100"/>
    </row>
    <row r="18" spans="1:7">
      <c r="A18" s="105" t="s">
        <v>706</v>
      </c>
      <c r="B18" s="122">
        <f t="shared" ref="B18:G18" si="1">SUM(B19:B27)</f>
        <v>0</v>
      </c>
      <c r="C18" s="191">
        <f t="shared" si="1"/>
        <v>0</v>
      </c>
      <c r="D18" s="122">
        <f t="shared" si="1"/>
        <v>0</v>
      </c>
      <c r="E18" s="122">
        <f t="shared" si="1"/>
        <v>0</v>
      </c>
      <c r="F18" s="122">
        <f t="shared" si="1"/>
        <v>68180.39</v>
      </c>
      <c r="G18" s="122">
        <f t="shared" si="1"/>
        <v>0</v>
      </c>
    </row>
    <row r="19" spans="1:7">
      <c r="A19" s="136" t="s">
        <v>662</v>
      </c>
      <c r="B19" s="123">
        <v>0</v>
      </c>
      <c r="C19" s="189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7">
      <c r="A20" s="136" t="s">
        <v>663</v>
      </c>
      <c r="B20" s="123">
        <v>0</v>
      </c>
      <c r="C20" s="123">
        <v>0</v>
      </c>
      <c r="D20" s="123">
        <v>0</v>
      </c>
      <c r="E20" s="123">
        <v>0</v>
      </c>
      <c r="F20" s="123">
        <v>344.83</v>
      </c>
      <c r="G20" s="123">
        <v>0</v>
      </c>
    </row>
    <row r="21" spans="1:7">
      <c r="A21" s="136" t="s">
        <v>664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</row>
    <row r="22" spans="1:7">
      <c r="A22" s="136" t="s">
        <v>665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</row>
    <row r="23" spans="1:7">
      <c r="A23" s="136" t="s">
        <v>666</v>
      </c>
      <c r="B23" s="123">
        <v>0</v>
      </c>
      <c r="C23" s="123">
        <v>0</v>
      </c>
      <c r="D23" s="123">
        <v>0</v>
      </c>
      <c r="E23" s="123">
        <v>0</v>
      </c>
      <c r="F23" s="175">
        <v>67835.56</v>
      </c>
      <c r="G23" s="175">
        <v>0</v>
      </c>
    </row>
    <row r="24" spans="1:7">
      <c r="A24" s="136" t="s">
        <v>667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>
      <c r="A25" s="136" t="s">
        <v>668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</row>
    <row r="26" spans="1:7">
      <c r="A26" s="136" t="s">
        <v>672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7">
      <c r="A27" s="136" t="s">
        <v>670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7">
      <c r="A28" s="100"/>
      <c r="B28" s="100"/>
      <c r="C28" s="100"/>
      <c r="D28" s="100"/>
      <c r="E28" s="100"/>
      <c r="F28" s="100"/>
      <c r="G28" s="100"/>
    </row>
    <row r="29" spans="1:7">
      <c r="A29" s="105" t="s">
        <v>707</v>
      </c>
      <c r="B29" s="175">
        <f t="shared" ref="B29:G29" si="2">B7+B18</f>
        <v>29441025.429999996</v>
      </c>
      <c r="C29" s="175">
        <f t="shared" si="2"/>
        <v>36630556.239999995</v>
      </c>
      <c r="D29" s="175">
        <f t="shared" si="2"/>
        <v>43202251.079999998</v>
      </c>
      <c r="E29" s="175">
        <f t="shared" si="2"/>
        <v>48907610.400000006</v>
      </c>
      <c r="F29" s="175">
        <f t="shared" si="2"/>
        <v>56221213.460000008</v>
      </c>
      <c r="G29" s="175">
        <f t="shared" si="2"/>
        <v>27111375.160000004</v>
      </c>
    </row>
    <row r="30" spans="1:7">
      <c r="A30" s="42"/>
      <c r="B30" s="42"/>
      <c r="C30" s="42"/>
      <c r="D30" s="42"/>
      <c r="E30" s="42"/>
      <c r="F30" s="42"/>
      <c r="G30" s="42"/>
    </row>
    <row r="31" spans="1:7">
      <c r="A31" s="97"/>
    </row>
    <row r="32" spans="1:7">
      <c r="A32" s="238" t="s">
        <v>708</v>
      </c>
      <c r="B32" s="238"/>
      <c r="C32" s="238"/>
      <c r="D32" s="238"/>
      <c r="E32" s="238"/>
      <c r="F32" s="238"/>
      <c r="G32" s="238"/>
    </row>
    <row r="33" spans="1:7">
      <c r="A33" s="238" t="s">
        <v>709</v>
      </c>
      <c r="B33" s="238"/>
      <c r="C33" s="238"/>
      <c r="D33" s="238"/>
      <c r="E33" s="238"/>
      <c r="F33" s="238"/>
      <c r="G33" s="23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type="decimal" allowBlank="1" showInputMessage="1" showErrorMessage="1" sqref="B7:G29" xr:uid="{E84E66AC-ADAA-4049-8335-0724420242DC}">
      <formula1>-1.79769313486231E+100</formula1>
      <formula2>1.79769313486231E+100</formula2>
    </dataValidation>
    <dataValidation allowBlank="1" showInputMessage="1" showErrorMessage="1" prompt="Año 4 (c)" sqref="B5:B6" xr:uid="{2262C849-37E1-431B-8267-F22209BDC69B}"/>
    <dataValidation allowBlank="1" showInputMessage="1" showErrorMessage="1" prompt="Año 3 (c)" sqref="C5:C6" xr:uid="{F152EBC3-9775-4260-9882-1F7745CCAD9A}"/>
    <dataValidation allowBlank="1" showInputMessage="1" showErrorMessage="1" prompt="Año 2 (c)" sqref="D5:D6" xr:uid="{21A57B2B-6C99-4AE5-BD37-A879155E8935}"/>
    <dataValidation allowBlank="1" showInputMessage="1" showErrorMessage="1" prompt="Año 1 (c)" sqref="E5:F6" xr:uid="{C4B0B684-FC17-4885-AC0D-7384B09EAFEE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B894-D4A7-4288-981B-539FEFFC1D2A}">
  <dimension ref="A1:F67"/>
  <sheetViews>
    <sheetView workbookViewId="0">
      <selection activeCell="D25" sqref="D25"/>
    </sheetView>
  </sheetViews>
  <sheetFormatPr baseColWidth="10" defaultRowHeight="14.4"/>
  <cols>
    <col min="1" max="1" width="46.109375" style="19" customWidth="1"/>
    <col min="2" max="2" width="16" style="19" customWidth="1"/>
    <col min="3" max="5" width="11.5546875" style="19"/>
    <col min="6" max="6" width="16.6640625" style="19" customWidth="1"/>
    <col min="7" max="16384" width="11.5546875" style="19"/>
  </cols>
  <sheetData>
    <row r="1" spans="1:6" ht="21">
      <c r="A1" s="244" t="s">
        <v>710</v>
      </c>
      <c r="B1" s="244"/>
      <c r="C1" s="244"/>
      <c r="D1" s="244"/>
      <c r="E1" s="244"/>
      <c r="F1" s="244"/>
    </row>
    <row r="2" spans="1:6">
      <c r="A2" s="199" t="str">
        <f>ENTE_PUBLICO</f>
        <v>COMITÉ MUNICIPAL DE AGUA POTABLE Y ALCANTARILLADO DE APASEO EL GRANDE,GTO, Gobierno del Estado de Guanajuato</v>
      </c>
      <c r="B2" s="200"/>
      <c r="C2" s="200"/>
      <c r="D2" s="200"/>
      <c r="E2" s="200"/>
      <c r="F2" s="201"/>
    </row>
    <row r="3" spans="1:6">
      <c r="A3" s="205" t="s">
        <v>711</v>
      </c>
      <c r="B3" s="206"/>
      <c r="C3" s="206"/>
      <c r="D3" s="206"/>
      <c r="E3" s="206"/>
      <c r="F3" s="207"/>
    </row>
    <row r="4" spans="1:6" ht="28.8">
      <c r="A4" s="192"/>
      <c r="B4" s="192" t="s">
        <v>712</v>
      </c>
      <c r="C4" s="192" t="s">
        <v>713</v>
      </c>
      <c r="D4" s="192" t="s">
        <v>714</v>
      </c>
      <c r="E4" s="192" t="s">
        <v>715</v>
      </c>
      <c r="F4" s="192" t="s">
        <v>716</v>
      </c>
    </row>
    <row r="5" spans="1:6">
      <c r="A5" s="143" t="s">
        <v>717</v>
      </c>
      <c r="B5" s="107"/>
      <c r="C5" s="107"/>
      <c r="D5" s="107"/>
      <c r="E5" s="107"/>
      <c r="F5" s="107"/>
    </row>
    <row r="6" spans="1:6" ht="28.8">
      <c r="A6" s="193" t="s">
        <v>718</v>
      </c>
      <c r="B6" s="123"/>
      <c r="C6" s="123"/>
      <c r="D6" s="123"/>
      <c r="E6" s="123"/>
      <c r="F6" s="123"/>
    </row>
    <row r="7" spans="1:6" ht="28.8">
      <c r="A7" s="193" t="s">
        <v>719</v>
      </c>
      <c r="B7" s="123"/>
      <c r="C7" s="123"/>
      <c r="D7" s="123"/>
      <c r="E7" s="123"/>
      <c r="F7" s="123"/>
    </row>
    <row r="8" spans="1:6">
      <c r="A8" s="167"/>
      <c r="B8" s="100"/>
      <c r="C8" s="100"/>
      <c r="D8" s="100"/>
      <c r="E8" s="100"/>
      <c r="F8" s="100"/>
    </row>
    <row r="9" spans="1:6">
      <c r="A9" s="143" t="s">
        <v>720</v>
      </c>
      <c r="B9" s="100"/>
      <c r="C9" s="100"/>
      <c r="D9" s="100"/>
      <c r="E9" s="100"/>
      <c r="F9" s="100"/>
    </row>
    <row r="10" spans="1:6">
      <c r="A10" s="193" t="s">
        <v>721</v>
      </c>
      <c r="B10" s="123"/>
      <c r="C10" s="123"/>
      <c r="D10" s="123"/>
      <c r="E10" s="123"/>
      <c r="F10" s="123"/>
    </row>
    <row r="11" spans="1:6">
      <c r="A11" s="165" t="s">
        <v>722</v>
      </c>
      <c r="B11" s="123"/>
      <c r="C11" s="123"/>
      <c r="D11" s="123"/>
      <c r="E11" s="123"/>
      <c r="F11" s="123"/>
    </row>
    <row r="12" spans="1:6">
      <c r="A12" s="165" t="s">
        <v>723</v>
      </c>
      <c r="B12" s="123"/>
      <c r="C12" s="123"/>
      <c r="D12" s="123"/>
      <c r="E12" s="123"/>
      <c r="F12" s="123"/>
    </row>
    <row r="13" spans="1:6">
      <c r="A13" s="165" t="s">
        <v>724</v>
      </c>
      <c r="B13" s="123"/>
      <c r="C13" s="123"/>
      <c r="D13" s="123"/>
      <c r="E13" s="123"/>
      <c r="F13" s="123"/>
    </row>
    <row r="14" spans="1:6">
      <c r="A14" s="193" t="s">
        <v>725</v>
      </c>
      <c r="B14" s="123"/>
      <c r="C14" s="123"/>
      <c r="D14" s="123"/>
      <c r="E14" s="123"/>
      <c r="F14" s="123"/>
    </row>
    <row r="15" spans="1:6">
      <c r="A15" s="165" t="s">
        <v>722</v>
      </c>
      <c r="B15" s="123"/>
      <c r="C15" s="123"/>
      <c r="D15" s="123"/>
      <c r="E15" s="123"/>
      <c r="F15" s="123"/>
    </row>
    <row r="16" spans="1:6">
      <c r="A16" s="165" t="s">
        <v>723</v>
      </c>
      <c r="B16" s="123"/>
      <c r="C16" s="123"/>
      <c r="D16" s="123"/>
      <c r="E16" s="123"/>
      <c r="F16" s="123"/>
    </row>
    <row r="17" spans="1:6">
      <c r="A17" s="165" t="s">
        <v>724</v>
      </c>
      <c r="B17" s="123"/>
      <c r="C17" s="123"/>
      <c r="D17" s="123"/>
      <c r="E17" s="123"/>
      <c r="F17" s="123"/>
    </row>
    <row r="18" spans="1:6">
      <c r="A18" s="193" t="s">
        <v>726</v>
      </c>
      <c r="B18" s="194"/>
      <c r="C18" s="123"/>
      <c r="D18" s="123"/>
      <c r="E18" s="123"/>
      <c r="F18" s="123"/>
    </row>
    <row r="19" spans="1:6" ht="28.8">
      <c r="A19" s="193" t="s">
        <v>727</v>
      </c>
      <c r="B19" s="123"/>
      <c r="C19" s="123"/>
      <c r="D19" s="123"/>
      <c r="E19" s="123"/>
      <c r="F19" s="123"/>
    </row>
    <row r="20" spans="1:6" ht="28.8">
      <c r="A20" s="193" t="s">
        <v>728</v>
      </c>
      <c r="B20" s="195"/>
      <c r="C20" s="195"/>
      <c r="D20" s="195"/>
      <c r="E20" s="195"/>
      <c r="F20" s="195"/>
    </row>
    <row r="21" spans="1:6" ht="28.8">
      <c r="A21" s="193" t="s">
        <v>729</v>
      </c>
      <c r="B21" s="195"/>
      <c r="C21" s="195"/>
      <c r="D21" s="195"/>
      <c r="E21" s="195"/>
      <c r="F21" s="195"/>
    </row>
    <row r="22" spans="1:6" ht="28.8">
      <c r="A22" s="193" t="s">
        <v>730</v>
      </c>
      <c r="B22" s="195"/>
      <c r="C22" s="195"/>
      <c r="D22" s="195"/>
      <c r="E22" s="195"/>
      <c r="F22" s="195"/>
    </row>
    <row r="23" spans="1:6" ht="28.8">
      <c r="A23" s="193" t="s">
        <v>731</v>
      </c>
      <c r="B23" s="195"/>
      <c r="C23" s="195"/>
      <c r="D23" s="195"/>
      <c r="E23" s="195"/>
      <c r="F23" s="195"/>
    </row>
    <row r="24" spans="1:6">
      <c r="A24" s="193" t="s">
        <v>732</v>
      </c>
      <c r="B24" s="196"/>
      <c r="C24" s="123"/>
      <c r="D24" s="123"/>
      <c r="E24" s="123"/>
      <c r="F24" s="123"/>
    </row>
    <row r="25" spans="1:6">
      <c r="A25" s="193" t="s">
        <v>733</v>
      </c>
      <c r="B25" s="196"/>
      <c r="C25" s="123"/>
      <c r="D25" s="123"/>
      <c r="E25" s="123"/>
      <c r="F25" s="123"/>
    </row>
    <row r="26" spans="1:6">
      <c r="A26" s="167"/>
      <c r="B26" s="100"/>
      <c r="C26" s="100"/>
      <c r="D26" s="100"/>
      <c r="E26" s="100"/>
      <c r="F26" s="100"/>
    </row>
    <row r="27" spans="1:6">
      <c r="A27" s="143" t="s">
        <v>734</v>
      </c>
      <c r="B27" s="100"/>
      <c r="C27" s="100"/>
      <c r="D27" s="100"/>
      <c r="E27" s="100"/>
      <c r="F27" s="100"/>
    </row>
    <row r="28" spans="1:6">
      <c r="A28" s="193" t="s">
        <v>735</v>
      </c>
      <c r="B28" s="123"/>
      <c r="C28" s="123"/>
      <c r="D28" s="123"/>
      <c r="E28" s="123"/>
      <c r="F28" s="123"/>
    </row>
    <row r="29" spans="1:6">
      <c r="A29" s="167"/>
      <c r="B29" s="100"/>
      <c r="C29" s="100"/>
      <c r="D29" s="100"/>
      <c r="E29" s="100"/>
      <c r="F29" s="100"/>
    </row>
    <row r="30" spans="1:6">
      <c r="A30" s="143" t="s">
        <v>736</v>
      </c>
      <c r="B30" s="100"/>
      <c r="C30" s="100"/>
      <c r="D30" s="100"/>
      <c r="E30" s="100"/>
      <c r="F30" s="100"/>
    </row>
    <row r="31" spans="1:6">
      <c r="A31" s="193" t="s">
        <v>721</v>
      </c>
      <c r="B31" s="123"/>
      <c r="C31" s="123"/>
      <c r="D31" s="123"/>
      <c r="E31" s="123"/>
      <c r="F31" s="123"/>
    </row>
    <row r="32" spans="1:6">
      <c r="A32" s="193" t="s">
        <v>725</v>
      </c>
      <c r="B32" s="123"/>
      <c r="C32" s="123"/>
      <c r="D32" s="123"/>
      <c r="E32" s="123"/>
      <c r="F32" s="123"/>
    </row>
    <row r="33" spans="1:6">
      <c r="A33" s="193" t="s">
        <v>737</v>
      </c>
      <c r="B33" s="123"/>
      <c r="C33" s="123"/>
      <c r="D33" s="123"/>
      <c r="E33" s="123"/>
      <c r="F33" s="123"/>
    </row>
    <row r="34" spans="1:6">
      <c r="A34" s="167"/>
      <c r="B34" s="100"/>
      <c r="C34" s="100"/>
      <c r="D34" s="100"/>
      <c r="E34" s="100"/>
      <c r="F34" s="100"/>
    </row>
    <row r="35" spans="1:6">
      <c r="A35" s="143" t="s">
        <v>738</v>
      </c>
      <c r="B35" s="100"/>
      <c r="C35" s="100"/>
      <c r="D35" s="100"/>
      <c r="E35" s="100"/>
      <c r="F35" s="100"/>
    </row>
    <row r="36" spans="1:6">
      <c r="A36" s="193" t="s">
        <v>739</v>
      </c>
      <c r="B36" s="123"/>
      <c r="C36" s="123"/>
      <c r="D36" s="123"/>
      <c r="E36" s="123"/>
      <c r="F36" s="123"/>
    </row>
    <row r="37" spans="1:6">
      <c r="A37" s="193" t="s">
        <v>740</v>
      </c>
      <c r="B37" s="123"/>
      <c r="C37" s="123"/>
      <c r="D37" s="123"/>
      <c r="E37" s="123"/>
      <c r="F37" s="123"/>
    </row>
    <row r="38" spans="1:6">
      <c r="A38" s="193" t="s">
        <v>741</v>
      </c>
      <c r="B38" s="196"/>
      <c r="C38" s="123"/>
      <c r="D38" s="123"/>
      <c r="E38" s="123"/>
      <c r="F38" s="123"/>
    </row>
    <row r="39" spans="1:6">
      <c r="A39" s="167"/>
      <c r="B39" s="100"/>
      <c r="C39" s="100"/>
      <c r="D39" s="100"/>
      <c r="E39" s="100"/>
      <c r="F39" s="100"/>
    </row>
    <row r="40" spans="1:6">
      <c r="A40" s="143" t="s">
        <v>742</v>
      </c>
      <c r="B40" s="123"/>
      <c r="C40" s="123"/>
      <c r="D40" s="123"/>
      <c r="E40" s="123"/>
      <c r="F40" s="123"/>
    </row>
    <row r="41" spans="1:6">
      <c r="A41" s="167"/>
      <c r="B41" s="100"/>
      <c r="C41" s="100"/>
      <c r="D41" s="100"/>
      <c r="E41" s="100"/>
      <c r="F41" s="100"/>
    </row>
    <row r="42" spans="1:6">
      <c r="A42" s="143" t="s">
        <v>743</v>
      </c>
      <c r="B42" s="100"/>
      <c r="C42" s="100"/>
      <c r="D42" s="100"/>
      <c r="E42" s="100"/>
      <c r="F42" s="100"/>
    </row>
    <row r="43" spans="1:6">
      <c r="A43" s="193" t="s">
        <v>744</v>
      </c>
      <c r="B43" s="123"/>
      <c r="C43" s="123"/>
      <c r="D43" s="123"/>
      <c r="E43" s="123"/>
      <c r="F43" s="123"/>
    </row>
    <row r="44" spans="1:6">
      <c r="A44" s="193" t="s">
        <v>745</v>
      </c>
      <c r="B44" s="123"/>
      <c r="C44" s="123"/>
      <c r="D44" s="123"/>
      <c r="E44" s="123"/>
      <c r="F44" s="123"/>
    </row>
    <row r="45" spans="1:6">
      <c r="A45" s="193" t="s">
        <v>746</v>
      </c>
      <c r="B45" s="123"/>
      <c r="C45" s="123"/>
      <c r="D45" s="123"/>
      <c r="E45" s="123"/>
      <c r="F45" s="123"/>
    </row>
    <row r="46" spans="1:6">
      <c r="A46" s="167"/>
      <c r="B46" s="100"/>
      <c r="C46" s="100"/>
      <c r="D46" s="100"/>
      <c r="E46" s="100"/>
      <c r="F46" s="100"/>
    </row>
    <row r="47" spans="1:6" ht="28.8">
      <c r="A47" s="143" t="s">
        <v>747</v>
      </c>
      <c r="B47" s="100"/>
      <c r="C47" s="100"/>
      <c r="D47" s="100"/>
      <c r="E47" s="100"/>
      <c r="F47" s="100"/>
    </row>
    <row r="48" spans="1:6">
      <c r="A48" s="193" t="s">
        <v>745</v>
      </c>
      <c r="B48" s="195"/>
      <c r="C48" s="195"/>
      <c r="D48" s="195"/>
      <c r="E48" s="195"/>
      <c r="F48" s="195"/>
    </row>
    <row r="49" spans="1:6">
      <c r="A49" s="193" t="s">
        <v>746</v>
      </c>
      <c r="B49" s="195"/>
      <c r="C49" s="195"/>
      <c r="D49" s="195"/>
      <c r="E49" s="195"/>
      <c r="F49" s="195"/>
    </row>
    <row r="50" spans="1:6">
      <c r="A50" s="167"/>
      <c r="B50" s="100"/>
      <c r="C50" s="100"/>
      <c r="D50" s="100"/>
      <c r="E50" s="100"/>
      <c r="F50" s="100"/>
    </row>
    <row r="51" spans="1:6">
      <c r="A51" s="143" t="s">
        <v>748</v>
      </c>
      <c r="B51" s="100"/>
      <c r="C51" s="100"/>
      <c r="D51" s="100"/>
      <c r="E51" s="100"/>
      <c r="F51" s="100"/>
    </row>
    <row r="52" spans="1:6">
      <c r="A52" s="193" t="s">
        <v>745</v>
      </c>
      <c r="B52" s="123"/>
      <c r="C52" s="123"/>
      <c r="D52" s="123"/>
      <c r="E52" s="123"/>
      <c r="F52" s="123"/>
    </row>
    <row r="53" spans="1:6">
      <c r="A53" s="193" t="s">
        <v>746</v>
      </c>
      <c r="B53" s="123"/>
      <c r="C53" s="123"/>
      <c r="D53" s="123"/>
      <c r="E53" s="123"/>
      <c r="F53" s="123"/>
    </row>
    <row r="54" spans="1:6">
      <c r="A54" s="193" t="s">
        <v>749</v>
      </c>
      <c r="B54" s="123"/>
      <c r="C54" s="123"/>
      <c r="D54" s="123"/>
      <c r="E54" s="123"/>
      <c r="F54" s="123"/>
    </row>
    <row r="55" spans="1:6">
      <c r="A55" s="167"/>
      <c r="B55" s="100"/>
      <c r="C55" s="100"/>
      <c r="D55" s="100"/>
      <c r="E55" s="100"/>
      <c r="F55" s="100"/>
    </row>
    <row r="56" spans="1:6">
      <c r="A56" s="143" t="s">
        <v>750</v>
      </c>
      <c r="B56" s="100"/>
      <c r="C56" s="100"/>
      <c r="D56" s="100"/>
      <c r="E56" s="100"/>
      <c r="F56" s="100"/>
    </row>
    <row r="57" spans="1:6">
      <c r="A57" s="193" t="s">
        <v>745</v>
      </c>
      <c r="B57" s="123"/>
      <c r="C57" s="123"/>
      <c r="D57" s="123"/>
      <c r="E57" s="123"/>
      <c r="F57" s="123"/>
    </row>
    <row r="58" spans="1:6">
      <c r="A58" s="193" t="s">
        <v>746</v>
      </c>
      <c r="B58" s="123"/>
      <c r="C58" s="123"/>
      <c r="D58" s="123"/>
      <c r="E58" s="123"/>
      <c r="F58" s="123"/>
    </row>
    <row r="59" spans="1:6">
      <c r="A59" s="167"/>
      <c r="B59" s="100"/>
      <c r="C59" s="100"/>
      <c r="D59" s="100"/>
      <c r="E59" s="100"/>
      <c r="F59" s="100"/>
    </row>
    <row r="60" spans="1:6">
      <c r="A60" s="143" t="s">
        <v>751</v>
      </c>
      <c r="B60" s="100"/>
      <c r="C60" s="100"/>
      <c r="D60" s="100"/>
      <c r="E60" s="100"/>
      <c r="F60" s="100"/>
    </row>
    <row r="61" spans="1:6">
      <c r="A61" s="193" t="s">
        <v>752</v>
      </c>
      <c r="B61" s="123"/>
      <c r="C61" s="123"/>
      <c r="D61" s="123"/>
      <c r="E61" s="123"/>
      <c r="F61" s="123"/>
    </row>
    <row r="62" spans="1:6">
      <c r="A62" s="193" t="s">
        <v>753</v>
      </c>
      <c r="B62" s="196"/>
      <c r="C62" s="123"/>
      <c r="D62" s="123"/>
      <c r="E62" s="123"/>
      <c r="F62" s="123"/>
    </row>
    <row r="63" spans="1:6">
      <c r="A63" s="167"/>
      <c r="B63" s="100"/>
      <c r="C63" s="100"/>
      <c r="D63" s="100"/>
      <c r="E63" s="100"/>
      <c r="F63" s="100"/>
    </row>
    <row r="64" spans="1:6">
      <c r="A64" s="143" t="s">
        <v>754</v>
      </c>
      <c r="B64" s="100"/>
      <c r="C64" s="100"/>
      <c r="D64" s="100"/>
      <c r="E64" s="100"/>
      <c r="F64" s="100"/>
    </row>
    <row r="65" spans="1:6">
      <c r="A65" s="193" t="s">
        <v>755</v>
      </c>
      <c r="B65" s="123"/>
      <c r="C65" s="123"/>
      <c r="D65" s="123"/>
      <c r="E65" s="123"/>
      <c r="F65" s="123"/>
    </row>
    <row r="66" spans="1:6">
      <c r="A66" s="193" t="s">
        <v>756</v>
      </c>
      <c r="B66" s="123"/>
      <c r="C66" s="123"/>
      <c r="D66" s="123"/>
      <c r="E66" s="123"/>
      <c r="F66" s="123"/>
    </row>
    <row r="67" spans="1:6">
      <c r="A67" s="197"/>
      <c r="B67" s="42"/>
      <c r="C67" s="42"/>
      <c r="D67" s="42"/>
      <c r="E67" s="42"/>
      <c r="F67" s="4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584571C3-32B2-477F-8AE9-2401C9BA954E}">
      <formula1>-1.79769313486231E+100</formula1>
      <formula2>1.79769313486231E+100</formula2>
    </dataValidation>
    <dataValidation type="whole" allowBlank="1" showInputMessage="1" showErrorMessage="1" sqref="B11:F13 B15:F17" xr:uid="{3007E435-349B-434B-A5A3-1B77818BDAE1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BBDE244-5769-4718-99A4-998331295DB9}"/>
    <dataValidation allowBlank="1" showInputMessage="1" showErrorMessage="1" prompt="Definir si el tipo de sistema corresponde a una prestación laboral o es un fondo general para trabajadores del estado o municipio." sqref="B6:F6" xr:uid="{7BA0679A-43E3-4A9A-9EA2-608368DBAC9A}"/>
    <dataValidation allowBlank="1" showInputMessage="1" showErrorMessage="1" prompt="La empresa o institución que elaboró el estudio actuarial más reciente." sqref="B66:F66" xr:uid="{4A7D829B-DF51-4BA9-B58E-13DB01E50FD9}"/>
    <dataValidation type="whole" allowBlank="1" showInputMessage="1" showErrorMessage="1" prompt="El año en que el plan se encuentre en descapitalización." sqref="B61:F61" xr:uid="{81159A42-29E9-4BB8-9742-D2E01EE24FF1}">
      <formula1>1900</formula1>
      <formula2>2099</formula2>
    </dataValidation>
    <dataValidation type="decimal" allowBlank="1" showInputMessage="1" showErrorMessage="1" prompt="La esperanza de vida (en años) de los afiliados al plan. " sqref="B25:F25" xr:uid="{C04010EC-F803-4F7C-801B-5288BAAC2897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81049575-945D-4C53-AB12-FF52DF5F5FBF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D8084077-9461-4641-8B98-6000FAC738AB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29DF0936-F12F-4BBE-B498-58C5F41FE25A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C6BC427E-5ABC-41F7-863B-DFE3207963EA}">
      <formula1>0</formula1>
      <formula2>100</formula2>
    </dataValidation>
    <dataValidation type="whole" allowBlank="1" showInputMessage="1" showErrorMessage="1" prompt="El año en que se elaboró el estudio actuarial más reciente." sqref="B65:F65" xr:uid="{D40E72F6-704F-4AC9-A0A5-D88E3182944F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D40FA70-0248-445D-AB8F-B020F6A4310D}">
      <formula1>0</formula1>
      <formula2>100</formula2>
    </dataValidation>
    <dataValidation type="decimal" allowBlank="1" showInputMessage="1" showErrorMessage="1" sqref="B14:F14 B10:F10" xr:uid="{1E6049D5-03F7-43AB-B544-60E61855AABE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B920-C7E2-469F-9407-FF92290D7902}">
  <dimension ref="A1:I45"/>
  <sheetViews>
    <sheetView workbookViewId="0">
      <selection activeCell="B11" sqref="B11"/>
    </sheetView>
  </sheetViews>
  <sheetFormatPr baseColWidth="10" defaultRowHeight="14.4"/>
  <cols>
    <col min="1" max="1" width="56.5546875" style="19" customWidth="1"/>
    <col min="2" max="2" width="20.6640625" style="19" customWidth="1"/>
    <col min="3" max="3" width="21.5546875" style="19" customWidth="1"/>
    <col min="4" max="4" width="20.6640625" style="19" customWidth="1"/>
    <col min="5" max="5" width="26.33203125" style="19" customWidth="1"/>
    <col min="6" max="6" width="22.33203125" style="19" customWidth="1"/>
    <col min="7" max="7" width="20.6640625" style="19" customWidth="1"/>
    <col min="8" max="8" width="31" style="19" customWidth="1"/>
    <col min="9" max="16384" width="11.5546875" style="19"/>
  </cols>
  <sheetData>
    <row r="1" spans="1:9" ht="25.8">
      <c r="A1" s="209" t="s">
        <v>467</v>
      </c>
      <c r="B1" s="209"/>
      <c r="C1" s="209"/>
      <c r="D1" s="209"/>
      <c r="E1" s="209"/>
      <c r="F1" s="209"/>
      <c r="G1" s="209"/>
      <c r="H1" s="209"/>
      <c r="I1" s="97"/>
    </row>
    <row r="2" spans="1:9">
      <c r="A2" s="199" t="s">
        <v>343</v>
      </c>
      <c r="B2" s="200"/>
      <c r="C2" s="200"/>
      <c r="D2" s="200"/>
      <c r="E2" s="200"/>
      <c r="F2" s="200"/>
      <c r="G2" s="200"/>
      <c r="H2" s="201"/>
    </row>
    <row r="3" spans="1:9">
      <c r="A3" s="202" t="s">
        <v>468</v>
      </c>
      <c r="B3" s="203"/>
      <c r="C3" s="203"/>
      <c r="D3" s="203"/>
      <c r="E3" s="203"/>
      <c r="F3" s="203"/>
      <c r="G3" s="203"/>
      <c r="H3" s="204"/>
    </row>
    <row r="4" spans="1:9">
      <c r="A4" s="202" t="s">
        <v>469</v>
      </c>
      <c r="B4" s="203"/>
      <c r="C4" s="203"/>
      <c r="D4" s="203"/>
      <c r="E4" s="203"/>
      <c r="F4" s="203"/>
      <c r="G4" s="203"/>
      <c r="H4" s="204"/>
    </row>
    <row r="5" spans="1:9">
      <c r="A5" s="205" t="s">
        <v>3</v>
      </c>
      <c r="B5" s="206"/>
      <c r="C5" s="206"/>
      <c r="D5" s="206"/>
      <c r="E5" s="206"/>
      <c r="F5" s="206"/>
      <c r="G5" s="206"/>
      <c r="H5" s="207"/>
    </row>
    <row r="6" spans="1:9" ht="43.2">
      <c r="A6" s="109" t="s">
        <v>470</v>
      </c>
      <c r="B6" s="110" t="s">
        <v>471</v>
      </c>
      <c r="C6" s="109" t="s">
        <v>472</v>
      </c>
      <c r="D6" s="109" t="s">
        <v>473</v>
      </c>
      <c r="E6" s="109" t="s">
        <v>474</v>
      </c>
      <c r="F6" s="109" t="s">
        <v>475</v>
      </c>
      <c r="G6" s="109" t="s">
        <v>476</v>
      </c>
      <c r="H6" s="91" t="s">
        <v>477</v>
      </c>
      <c r="I6" s="111"/>
    </row>
    <row r="7" spans="1:9">
      <c r="A7" s="107"/>
      <c r="B7" s="107"/>
      <c r="C7" s="107"/>
      <c r="D7" s="107"/>
      <c r="E7" s="107"/>
      <c r="F7" s="107"/>
      <c r="G7" s="107"/>
      <c r="H7" s="107"/>
      <c r="I7" s="111"/>
    </row>
    <row r="8" spans="1:9">
      <c r="A8" s="112" t="s">
        <v>478</v>
      </c>
      <c r="B8" s="106">
        <f>B9+B13</f>
        <v>0</v>
      </c>
      <c r="C8" s="106">
        <f>C9+C13</f>
        <v>0</v>
      </c>
      <c r="D8" s="106">
        <f t="shared" ref="D8:H8" si="0">D9+D13</f>
        <v>0</v>
      </c>
      <c r="E8" s="106">
        <f t="shared" si="0"/>
        <v>0</v>
      </c>
      <c r="F8" s="106">
        <f>F9+F13</f>
        <v>0</v>
      </c>
      <c r="G8" s="106">
        <f t="shared" si="0"/>
        <v>0</v>
      </c>
      <c r="H8" s="106">
        <f t="shared" si="0"/>
        <v>0</v>
      </c>
    </row>
    <row r="9" spans="1:9">
      <c r="A9" s="113" t="s">
        <v>479</v>
      </c>
      <c r="B9" s="102">
        <f>SUM(B10:B12)</f>
        <v>0</v>
      </c>
      <c r="C9" s="102">
        <f t="shared" ref="C9:H13" si="1">SUM(C10:C12)</f>
        <v>0</v>
      </c>
      <c r="D9" s="102">
        <f t="shared" si="1"/>
        <v>0</v>
      </c>
      <c r="E9" s="102">
        <f t="shared" si="1"/>
        <v>0</v>
      </c>
      <c r="F9" s="102">
        <f>B9+C9-D9+E9</f>
        <v>0</v>
      </c>
      <c r="G9" s="102">
        <f t="shared" si="1"/>
        <v>0</v>
      </c>
      <c r="H9" s="102">
        <f t="shared" si="1"/>
        <v>0</v>
      </c>
    </row>
    <row r="10" spans="1:9">
      <c r="A10" s="114" t="s">
        <v>480</v>
      </c>
      <c r="B10" s="102"/>
      <c r="C10" s="102"/>
      <c r="D10" s="103">
        <v>0</v>
      </c>
      <c r="E10" s="102"/>
      <c r="F10" s="103">
        <v>0</v>
      </c>
      <c r="G10" s="103">
        <v>0</v>
      </c>
      <c r="H10" s="102"/>
    </row>
    <row r="11" spans="1:9">
      <c r="A11" s="114" t="s">
        <v>481</v>
      </c>
      <c r="B11" s="102"/>
      <c r="C11" s="102"/>
      <c r="D11" s="102"/>
      <c r="E11" s="102"/>
      <c r="F11" s="102">
        <f>B11+C11-D11+E11</f>
        <v>0</v>
      </c>
      <c r="G11" s="102"/>
      <c r="H11" s="102"/>
    </row>
    <row r="12" spans="1:9">
      <c r="A12" s="114" t="s">
        <v>482</v>
      </c>
      <c r="B12" s="102"/>
      <c r="C12" s="102"/>
      <c r="D12" s="102"/>
      <c r="E12" s="102"/>
      <c r="F12" s="102">
        <f>B12+C12-D12+E12</f>
        <v>0</v>
      </c>
      <c r="G12" s="102"/>
      <c r="H12" s="102"/>
    </row>
    <row r="13" spans="1:9">
      <c r="A13" s="113" t="s">
        <v>483</v>
      </c>
      <c r="B13" s="102">
        <f>SUM(B14:B16)</f>
        <v>0</v>
      </c>
      <c r="C13" s="102">
        <f t="shared" ref="C13:H13" si="2">SUM(C14:C16)</f>
        <v>0</v>
      </c>
      <c r="D13" s="102">
        <f t="shared" si="2"/>
        <v>0</v>
      </c>
      <c r="E13" s="102">
        <f t="shared" si="2"/>
        <v>0</v>
      </c>
      <c r="F13" s="102">
        <f t="shared" ref="F13" si="3">B13+C13-D13+E13</f>
        <v>0</v>
      </c>
      <c r="G13" s="102">
        <f t="shared" si="1"/>
        <v>0</v>
      </c>
      <c r="H13" s="102">
        <f t="shared" si="2"/>
        <v>0</v>
      </c>
    </row>
    <row r="14" spans="1:9">
      <c r="A14" s="114" t="s">
        <v>484</v>
      </c>
      <c r="B14" s="103">
        <v>0</v>
      </c>
      <c r="C14" s="103">
        <v>0</v>
      </c>
      <c r="D14" s="102"/>
      <c r="E14" s="102"/>
      <c r="F14" s="102">
        <f>B14+C14-D14+E14</f>
        <v>0</v>
      </c>
      <c r="G14" s="102"/>
      <c r="H14" s="102"/>
    </row>
    <row r="15" spans="1:9">
      <c r="A15" s="114" t="s">
        <v>485</v>
      </c>
      <c r="B15" s="103">
        <v>0</v>
      </c>
      <c r="C15" s="103">
        <v>0</v>
      </c>
      <c r="D15" s="102"/>
      <c r="E15" s="102"/>
      <c r="F15" s="102">
        <f>B15+C15-D15+E15</f>
        <v>0</v>
      </c>
      <c r="G15" s="102"/>
      <c r="H15" s="102"/>
    </row>
    <row r="16" spans="1:9">
      <c r="A16" s="114" t="s">
        <v>486</v>
      </c>
      <c r="B16" s="103">
        <v>0</v>
      </c>
      <c r="C16" s="103">
        <v>0</v>
      </c>
      <c r="D16" s="102"/>
      <c r="E16" s="102"/>
      <c r="F16" s="102">
        <f>B16+C16-D16+E16</f>
        <v>0</v>
      </c>
      <c r="G16" s="102"/>
      <c r="H16" s="102"/>
    </row>
    <row r="17" spans="1:8">
      <c r="A17" s="100"/>
      <c r="B17" s="115"/>
      <c r="C17" s="115"/>
      <c r="D17" s="115"/>
      <c r="E17" s="115"/>
      <c r="F17" s="115"/>
      <c r="G17" s="115"/>
      <c r="H17" s="115"/>
    </row>
    <row r="18" spans="1:8">
      <c r="A18" s="112" t="s">
        <v>487</v>
      </c>
      <c r="B18" s="106"/>
      <c r="C18" s="116"/>
      <c r="D18" s="116"/>
      <c r="E18" s="116"/>
      <c r="F18" s="106">
        <f t="shared" ref="F18" si="4">B18+C18-D18+E18</f>
        <v>0</v>
      </c>
      <c r="G18" s="116"/>
      <c r="H18" s="116"/>
    </row>
    <row r="19" spans="1:8">
      <c r="A19" s="100"/>
      <c r="B19" s="117"/>
      <c r="C19" s="117"/>
      <c r="D19" s="117"/>
      <c r="E19" s="117"/>
      <c r="F19" s="117"/>
      <c r="G19" s="117"/>
      <c r="H19" s="117"/>
    </row>
    <row r="20" spans="1:8">
      <c r="A20" s="112" t="s">
        <v>488</v>
      </c>
      <c r="B20" s="106">
        <f>B8+B18</f>
        <v>0</v>
      </c>
      <c r="C20" s="106">
        <f t="shared" ref="C20:H20" si="5">C8+C18</f>
        <v>0</v>
      </c>
      <c r="D20" s="106">
        <f t="shared" si="5"/>
        <v>0</v>
      </c>
      <c r="E20" s="106">
        <f t="shared" si="5"/>
        <v>0</v>
      </c>
      <c r="F20" s="106">
        <f>F8+F18</f>
        <v>0</v>
      </c>
      <c r="G20" s="106">
        <f t="shared" si="5"/>
        <v>0</v>
      </c>
      <c r="H20" s="106">
        <f t="shared" si="5"/>
        <v>0</v>
      </c>
    </row>
    <row r="21" spans="1:8">
      <c r="A21" s="100"/>
      <c r="B21" s="104"/>
      <c r="C21" s="104"/>
      <c r="D21" s="104"/>
      <c r="E21" s="104"/>
      <c r="F21" s="104"/>
      <c r="G21" s="104"/>
      <c r="H21" s="104"/>
    </row>
    <row r="22" spans="1:8" ht="16.2">
      <c r="A22" s="112" t="s">
        <v>489</v>
      </c>
      <c r="B22" s="106">
        <f t="shared" ref="B22:H22" si="6">SUM(B23:B25)</f>
        <v>0</v>
      </c>
      <c r="C22" s="106">
        <f t="shared" si="6"/>
        <v>0</v>
      </c>
      <c r="D22" s="106">
        <f t="shared" si="6"/>
        <v>0</v>
      </c>
      <c r="E22" s="106">
        <f t="shared" si="6"/>
        <v>0</v>
      </c>
      <c r="F22" s="106">
        <f t="shared" si="6"/>
        <v>0</v>
      </c>
      <c r="G22" s="106">
        <f t="shared" si="6"/>
        <v>0</v>
      </c>
      <c r="H22" s="106">
        <f t="shared" si="6"/>
        <v>0</v>
      </c>
    </row>
    <row r="23" spans="1:8">
      <c r="A23" s="118" t="s">
        <v>490</v>
      </c>
      <c r="B23" s="102"/>
      <c r="C23" s="102"/>
      <c r="D23" s="102"/>
      <c r="E23" s="102"/>
      <c r="F23" s="102">
        <f>B23+C23-D23+E23</f>
        <v>0</v>
      </c>
      <c r="G23" s="102"/>
      <c r="H23" s="102"/>
    </row>
    <row r="24" spans="1:8">
      <c r="A24" s="118" t="s">
        <v>491</v>
      </c>
      <c r="B24" s="102"/>
      <c r="C24" s="102"/>
      <c r="D24" s="102"/>
      <c r="E24" s="102"/>
      <c r="F24" s="102">
        <f>B24+C24-D24+E24</f>
        <v>0</v>
      </c>
      <c r="G24" s="102"/>
      <c r="H24" s="102"/>
    </row>
    <row r="25" spans="1:8">
      <c r="A25" s="118" t="s">
        <v>492</v>
      </c>
      <c r="B25" s="102"/>
      <c r="C25" s="102"/>
      <c r="D25" s="102"/>
      <c r="E25" s="102"/>
      <c r="F25" s="102">
        <f>B25+C25-D25+E25</f>
        <v>0</v>
      </c>
      <c r="G25" s="102"/>
      <c r="H25" s="102"/>
    </row>
    <row r="26" spans="1:8">
      <c r="A26" s="119" t="s">
        <v>102</v>
      </c>
      <c r="B26" s="104"/>
      <c r="C26" s="104"/>
      <c r="D26" s="104"/>
      <c r="E26" s="104"/>
      <c r="F26" s="104"/>
      <c r="G26" s="104"/>
      <c r="H26" s="104"/>
    </row>
    <row r="27" spans="1:8" ht="16.2">
      <c r="A27" s="112" t="s">
        <v>493</v>
      </c>
      <c r="B27" s="106">
        <f>SUM(B28:B30)</f>
        <v>0</v>
      </c>
      <c r="C27" s="106">
        <f t="shared" ref="C27:H27" si="7">SUM(C28:C30)</f>
        <v>0</v>
      </c>
      <c r="D27" s="106">
        <f t="shared" si="7"/>
        <v>0</v>
      </c>
      <c r="E27" s="106">
        <f t="shared" si="7"/>
        <v>0</v>
      </c>
      <c r="F27" s="106">
        <f t="shared" si="7"/>
        <v>0</v>
      </c>
      <c r="G27" s="106">
        <f t="shared" si="7"/>
        <v>0</v>
      </c>
      <c r="H27" s="106">
        <f t="shared" si="7"/>
        <v>0</v>
      </c>
    </row>
    <row r="28" spans="1:8">
      <c r="A28" s="118" t="s">
        <v>494</v>
      </c>
      <c r="B28" s="102"/>
      <c r="C28" s="102"/>
      <c r="D28" s="102"/>
      <c r="E28" s="102"/>
      <c r="F28" s="102">
        <f>B28+C28-D28+E28</f>
        <v>0</v>
      </c>
      <c r="G28" s="102"/>
      <c r="H28" s="102"/>
    </row>
    <row r="29" spans="1:8">
      <c r="A29" s="118" t="s">
        <v>495</v>
      </c>
      <c r="B29" s="102"/>
      <c r="C29" s="102"/>
      <c r="D29" s="102"/>
      <c r="E29" s="102"/>
      <c r="F29" s="102">
        <f>B29+C29-D29+E29</f>
        <v>0</v>
      </c>
      <c r="G29" s="102"/>
      <c r="H29" s="102"/>
    </row>
    <row r="30" spans="1:8">
      <c r="A30" s="118" t="s">
        <v>496</v>
      </c>
      <c r="B30" s="102"/>
      <c r="C30" s="102"/>
      <c r="D30" s="102"/>
      <c r="E30" s="102"/>
      <c r="F30" s="102">
        <f>B30+C30-D30+E30</f>
        <v>0</v>
      </c>
      <c r="G30" s="102"/>
      <c r="H30" s="102"/>
    </row>
    <row r="31" spans="1:8">
      <c r="A31" s="120" t="s">
        <v>102</v>
      </c>
      <c r="B31" s="121"/>
      <c r="C31" s="121"/>
      <c r="D31" s="121"/>
      <c r="E31" s="121"/>
      <c r="F31" s="121"/>
      <c r="G31" s="121"/>
      <c r="H31" s="121"/>
    </row>
    <row r="32" spans="1:8">
      <c r="A32" s="97"/>
    </row>
    <row r="33" spans="1:8">
      <c r="A33" s="208" t="s">
        <v>497</v>
      </c>
      <c r="B33" s="208"/>
      <c r="C33" s="208"/>
      <c r="D33" s="208"/>
      <c r="E33" s="208"/>
      <c r="F33" s="208"/>
      <c r="G33" s="208"/>
      <c r="H33" s="208"/>
    </row>
    <row r="34" spans="1:8">
      <c r="A34" s="208"/>
      <c r="B34" s="208"/>
      <c r="C34" s="208"/>
      <c r="D34" s="208"/>
      <c r="E34" s="208"/>
      <c r="F34" s="208"/>
      <c r="G34" s="208"/>
      <c r="H34" s="208"/>
    </row>
    <row r="35" spans="1:8">
      <c r="A35" s="208"/>
      <c r="B35" s="208"/>
      <c r="C35" s="208"/>
      <c r="D35" s="208"/>
      <c r="E35" s="208"/>
      <c r="F35" s="208"/>
      <c r="G35" s="208"/>
      <c r="H35" s="208"/>
    </row>
    <row r="36" spans="1:8">
      <c r="A36" s="208"/>
      <c r="B36" s="208"/>
      <c r="C36" s="208"/>
      <c r="D36" s="208"/>
      <c r="E36" s="208"/>
      <c r="F36" s="208"/>
      <c r="G36" s="208"/>
      <c r="H36" s="208"/>
    </row>
    <row r="37" spans="1:8">
      <c r="A37" s="208"/>
      <c r="B37" s="208"/>
      <c r="C37" s="208"/>
      <c r="D37" s="208"/>
      <c r="E37" s="208"/>
      <c r="F37" s="208"/>
      <c r="G37" s="208"/>
      <c r="H37" s="208"/>
    </row>
    <row r="38" spans="1:8">
      <c r="A38" s="97"/>
    </row>
    <row r="39" spans="1:8" ht="28.8">
      <c r="A39" s="109" t="s">
        <v>498</v>
      </c>
      <c r="B39" s="109" t="s">
        <v>499</v>
      </c>
      <c r="C39" s="109" t="s">
        <v>500</v>
      </c>
      <c r="D39" s="109" t="s">
        <v>501</v>
      </c>
      <c r="E39" s="109" t="s">
        <v>502</v>
      </c>
      <c r="F39" s="91" t="s">
        <v>503</v>
      </c>
    </row>
    <row r="40" spans="1:8">
      <c r="A40" s="100"/>
      <c r="B40" s="107"/>
      <c r="C40" s="107"/>
      <c r="D40" s="107"/>
      <c r="E40" s="107"/>
      <c r="F40" s="107"/>
    </row>
    <row r="41" spans="1:8">
      <c r="A41" s="112" t="s">
        <v>504</v>
      </c>
      <c r="B41" s="122">
        <f>SUM(B42:B45)</f>
        <v>0</v>
      </c>
      <c r="C41" s="122">
        <f t="shared" ref="C41:F41" si="8">SUM(C42:C45)</f>
        <v>0</v>
      </c>
      <c r="D41" s="122">
        <f t="shared" si="8"/>
        <v>0</v>
      </c>
      <c r="E41" s="122">
        <f t="shared" si="8"/>
        <v>0</v>
      </c>
      <c r="F41" s="122">
        <f t="shared" si="8"/>
        <v>0</v>
      </c>
    </row>
    <row r="42" spans="1:8">
      <c r="A42" s="118" t="s">
        <v>505</v>
      </c>
      <c r="B42" s="123"/>
      <c r="C42" s="123"/>
      <c r="D42" s="123"/>
      <c r="E42" s="123"/>
      <c r="F42" s="123"/>
      <c r="G42" s="124"/>
      <c r="H42" s="124"/>
    </row>
    <row r="43" spans="1:8">
      <c r="A43" s="118" t="s">
        <v>506</v>
      </c>
      <c r="B43" s="123"/>
      <c r="C43" s="123"/>
      <c r="D43" s="123"/>
      <c r="E43" s="123"/>
      <c r="F43" s="123"/>
      <c r="G43" s="124"/>
      <c r="H43" s="124"/>
    </row>
    <row r="44" spans="1:8">
      <c r="A44" s="118" t="s">
        <v>507</v>
      </c>
      <c r="B44" s="123"/>
      <c r="C44" s="123"/>
      <c r="D44" s="123"/>
      <c r="E44" s="123"/>
      <c r="F44" s="123"/>
      <c r="G44" s="124"/>
      <c r="H44" s="124"/>
    </row>
    <row r="45" spans="1:8">
      <c r="A45" s="125" t="s">
        <v>102</v>
      </c>
      <c r="B45" s="108"/>
      <c r="C45" s="108"/>
      <c r="D45" s="108"/>
      <c r="E45" s="108"/>
      <c r="F45" s="10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B9C7-D3F8-4BE9-A60B-D07CB6B4F90E}">
  <dimension ref="A1:L21"/>
  <sheetViews>
    <sheetView workbookViewId="0">
      <selection activeCell="A12" sqref="A12"/>
    </sheetView>
  </sheetViews>
  <sheetFormatPr baseColWidth="10" defaultRowHeight="14.4"/>
  <cols>
    <col min="1" max="1" width="57" style="19" customWidth="1"/>
    <col min="2" max="11" width="21.6640625" style="19" customWidth="1"/>
    <col min="12" max="16384" width="11.5546875" style="19"/>
  </cols>
  <sheetData>
    <row r="1" spans="1:12" ht="21">
      <c r="A1" s="198" t="s">
        <v>508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26"/>
    </row>
    <row r="2" spans="1:12">
      <c r="A2" s="199" t="s">
        <v>343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2">
      <c r="A3" s="202" t="s">
        <v>509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2">
      <c r="A4" s="202" t="s">
        <v>344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2">
      <c r="A5" s="202" t="s">
        <v>3</v>
      </c>
      <c r="B5" s="203"/>
      <c r="C5" s="203"/>
      <c r="D5" s="203"/>
      <c r="E5" s="203"/>
      <c r="F5" s="203"/>
      <c r="G5" s="203"/>
      <c r="H5" s="203"/>
      <c r="I5" s="203"/>
      <c r="J5" s="203"/>
      <c r="K5" s="204"/>
    </row>
    <row r="6" spans="1:12" ht="72">
      <c r="A6" s="91" t="s">
        <v>510</v>
      </c>
      <c r="B6" s="91" t="s">
        <v>511</v>
      </c>
      <c r="C6" s="91" t="s">
        <v>512</v>
      </c>
      <c r="D6" s="91" t="s">
        <v>513</v>
      </c>
      <c r="E6" s="91" t="s">
        <v>514</v>
      </c>
      <c r="F6" s="91" t="s">
        <v>515</v>
      </c>
      <c r="G6" s="91" t="s">
        <v>516</v>
      </c>
      <c r="H6" s="91" t="s">
        <v>517</v>
      </c>
      <c r="I6" s="98" t="s">
        <v>518</v>
      </c>
      <c r="J6" s="98" t="s">
        <v>519</v>
      </c>
      <c r="K6" s="98" t="s">
        <v>520</v>
      </c>
    </row>
    <row r="7" spans="1:12">
      <c r="A7" s="12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2">
      <c r="A8" s="99" t="s">
        <v>521</v>
      </c>
      <c r="B8" s="128"/>
      <c r="C8" s="128"/>
      <c r="D8" s="128"/>
      <c r="E8" s="84">
        <f>SUM(E9:E12)</f>
        <v>0</v>
      </c>
      <c r="F8" s="128"/>
      <c r="G8" s="84">
        <f>SUM(G9:G12)</f>
        <v>0</v>
      </c>
      <c r="H8" s="84">
        <f>SUM(H9:H12)</f>
        <v>0</v>
      </c>
      <c r="I8" s="84">
        <f>SUM(I9:I12)</f>
        <v>0</v>
      </c>
      <c r="J8" s="84">
        <f>SUM(J9:J12)</f>
        <v>0</v>
      </c>
      <c r="K8" s="84">
        <f>SUM(K9:K12)</f>
        <v>0</v>
      </c>
    </row>
    <row r="9" spans="1:12">
      <c r="A9" s="129" t="s">
        <v>522</v>
      </c>
      <c r="B9" s="130"/>
      <c r="C9" s="130"/>
      <c r="D9" s="130"/>
      <c r="E9" s="82"/>
      <c r="F9" s="123"/>
      <c r="G9" s="82"/>
      <c r="H9" s="82"/>
      <c r="I9" s="82"/>
      <c r="J9" s="82"/>
      <c r="K9" s="82">
        <v>0</v>
      </c>
      <c r="L9" s="124"/>
    </row>
    <row r="10" spans="1:12">
      <c r="A10" s="129" t="s">
        <v>523</v>
      </c>
      <c r="B10" s="130"/>
      <c r="C10" s="130"/>
      <c r="D10" s="130"/>
      <c r="E10" s="82"/>
      <c r="F10" s="123"/>
      <c r="G10" s="82"/>
      <c r="H10" s="82"/>
      <c r="I10" s="82"/>
      <c r="J10" s="82"/>
      <c r="K10" s="82">
        <v>0</v>
      </c>
      <c r="L10" s="124"/>
    </row>
    <row r="11" spans="1:12">
      <c r="A11" s="129" t="s">
        <v>524</v>
      </c>
      <c r="B11" s="130"/>
      <c r="C11" s="130"/>
      <c r="D11" s="130"/>
      <c r="E11" s="82"/>
      <c r="F11" s="123"/>
      <c r="G11" s="82"/>
      <c r="H11" s="82"/>
      <c r="I11" s="82"/>
      <c r="J11" s="82"/>
      <c r="K11" s="82">
        <v>0</v>
      </c>
      <c r="L11" s="124"/>
    </row>
    <row r="12" spans="1:12">
      <c r="A12" s="129" t="s">
        <v>525</v>
      </c>
      <c r="B12" s="130"/>
      <c r="C12" s="130"/>
      <c r="D12" s="130"/>
      <c r="E12" s="82"/>
      <c r="F12" s="123"/>
      <c r="G12" s="82"/>
      <c r="H12" s="82"/>
      <c r="I12" s="82"/>
      <c r="J12" s="82"/>
      <c r="K12" s="82">
        <v>0</v>
      </c>
      <c r="L12" s="124"/>
    </row>
    <row r="13" spans="1:12">
      <c r="A13" s="131" t="s">
        <v>102</v>
      </c>
      <c r="B13" s="132"/>
      <c r="C13" s="132"/>
      <c r="D13" s="132"/>
      <c r="E13" s="83"/>
      <c r="F13" s="100"/>
      <c r="G13" s="83"/>
      <c r="H13" s="83"/>
      <c r="I13" s="83"/>
      <c r="J13" s="83"/>
      <c r="K13" s="83"/>
    </row>
    <row r="14" spans="1:12">
      <c r="A14" s="99" t="s">
        <v>526</v>
      </c>
      <c r="B14" s="128"/>
      <c r="C14" s="128"/>
      <c r="D14" s="128"/>
      <c r="E14" s="84">
        <f>SUM(E15:E18)</f>
        <v>0</v>
      </c>
      <c r="F14" s="128"/>
      <c r="G14" s="84">
        <f>SUM(G15:G18)</f>
        <v>0</v>
      </c>
      <c r="H14" s="84">
        <f>SUM(H15:H18)</f>
        <v>0</v>
      </c>
      <c r="I14" s="84">
        <f>SUM(I15:I18)</f>
        <v>0</v>
      </c>
      <c r="J14" s="84">
        <f>SUM(J15:J18)</f>
        <v>0</v>
      </c>
      <c r="K14" s="84">
        <f>SUM(K15:K18)</f>
        <v>0</v>
      </c>
    </row>
    <row r="15" spans="1:12">
      <c r="A15" s="129" t="s">
        <v>527</v>
      </c>
      <c r="B15" s="130"/>
      <c r="C15" s="130"/>
      <c r="D15" s="130"/>
      <c r="E15" s="82"/>
      <c r="F15" s="123"/>
      <c r="G15" s="82"/>
      <c r="H15" s="82"/>
      <c r="I15" s="82"/>
      <c r="J15" s="82"/>
      <c r="K15" s="82">
        <v>0</v>
      </c>
      <c r="L15" s="124"/>
    </row>
    <row r="16" spans="1:12">
      <c r="A16" s="129" t="s">
        <v>528</v>
      </c>
      <c r="B16" s="130"/>
      <c r="C16" s="130"/>
      <c r="D16" s="130"/>
      <c r="E16" s="82"/>
      <c r="F16" s="123"/>
      <c r="G16" s="82"/>
      <c r="H16" s="82"/>
      <c r="I16" s="82"/>
      <c r="J16" s="82"/>
      <c r="K16" s="82">
        <v>0</v>
      </c>
      <c r="L16" s="124"/>
    </row>
    <row r="17" spans="1:11">
      <c r="A17" s="129" t="s">
        <v>529</v>
      </c>
      <c r="B17" s="130"/>
      <c r="C17" s="130"/>
      <c r="D17" s="130"/>
      <c r="E17" s="82"/>
      <c r="F17" s="123"/>
      <c r="G17" s="82"/>
      <c r="H17" s="82"/>
      <c r="I17" s="82"/>
      <c r="J17" s="82"/>
      <c r="K17" s="82">
        <v>0</v>
      </c>
    </row>
    <row r="18" spans="1:11">
      <c r="A18" s="129" t="s">
        <v>530</v>
      </c>
      <c r="B18" s="130"/>
      <c r="C18" s="130"/>
      <c r="D18" s="130"/>
      <c r="E18" s="82"/>
      <c r="F18" s="123"/>
      <c r="G18" s="82"/>
      <c r="H18" s="82"/>
      <c r="I18" s="82"/>
      <c r="J18" s="82"/>
      <c r="K18" s="82">
        <v>0</v>
      </c>
    </row>
    <row r="19" spans="1:11">
      <c r="A19" s="131" t="s">
        <v>102</v>
      </c>
      <c r="B19" s="132"/>
      <c r="C19" s="132"/>
      <c r="D19" s="132"/>
      <c r="E19" s="83"/>
      <c r="F19" s="100"/>
      <c r="G19" s="83"/>
      <c r="H19" s="83"/>
      <c r="I19" s="83"/>
      <c r="J19" s="83"/>
      <c r="K19" s="83"/>
    </row>
    <row r="20" spans="1:11">
      <c r="A20" s="99" t="s">
        <v>531</v>
      </c>
      <c r="B20" s="128"/>
      <c r="C20" s="128"/>
      <c r="D20" s="128"/>
      <c r="E20" s="84">
        <f>E8+E14</f>
        <v>0</v>
      </c>
      <c r="F20" s="128"/>
      <c r="G20" s="84">
        <f>G8+G14</f>
        <v>0</v>
      </c>
      <c r="H20" s="84">
        <f>H8+H14</f>
        <v>0</v>
      </c>
      <c r="I20" s="84">
        <f>I8+I14</f>
        <v>0</v>
      </c>
      <c r="J20" s="84">
        <f>J8+J14</f>
        <v>0</v>
      </c>
      <c r="K20" s="84">
        <f>K8+K14</f>
        <v>0</v>
      </c>
    </row>
    <row r="21" spans="1:11">
      <c r="A21" s="42"/>
      <c r="B21" s="108"/>
      <c r="C21" s="108"/>
      <c r="D21" s="108"/>
      <c r="E21" s="108"/>
      <c r="F21" s="108"/>
      <c r="G21" s="133"/>
      <c r="H21" s="133"/>
      <c r="I21" s="133"/>
      <c r="J21" s="133"/>
      <c r="K21" s="13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6611-F4BF-44BE-89A3-DA9AFAC92DC1}">
  <dimension ref="A1:K75"/>
  <sheetViews>
    <sheetView workbookViewId="0">
      <selection sqref="A1:XFD1048576"/>
    </sheetView>
  </sheetViews>
  <sheetFormatPr baseColWidth="10" defaultRowHeight="14.4"/>
  <cols>
    <col min="1" max="1" width="100.6640625" style="19" customWidth="1"/>
    <col min="2" max="2" width="25.6640625" style="19" customWidth="1"/>
    <col min="3" max="3" width="27.109375" style="19" customWidth="1"/>
    <col min="4" max="4" width="24.6640625" style="19" customWidth="1"/>
    <col min="5" max="16384" width="11.5546875" style="19"/>
  </cols>
  <sheetData>
    <row r="1" spans="1:11" ht="21">
      <c r="A1" s="198" t="s">
        <v>532</v>
      </c>
      <c r="B1" s="198"/>
      <c r="C1" s="198"/>
      <c r="D1" s="198"/>
      <c r="E1" s="126"/>
      <c r="F1" s="126"/>
      <c r="G1" s="126"/>
      <c r="H1" s="126"/>
      <c r="I1" s="126"/>
      <c r="J1" s="126"/>
      <c r="K1" s="126"/>
    </row>
    <row r="2" spans="1:11">
      <c r="A2" s="199" t="s">
        <v>343</v>
      </c>
      <c r="B2" s="200"/>
      <c r="C2" s="200"/>
      <c r="D2" s="201"/>
    </row>
    <row r="3" spans="1:11">
      <c r="A3" s="202" t="s">
        <v>533</v>
      </c>
      <c r="B3" s="203"/>
      <c r="C3" s="203"/>
      <c r="D3" s="204"/>
    </row>
    <row r="4" spans="1:11">
      <c r="A4" s="202" t="s">
        <v>344</v>
      </c>
      <c r="B4" s="203"/>
      <c r="C4" s="203"/>
      <c r="D4" s="204"/>
    </row>
    <row r="5" spans="1:11">
      <c r="A5" s="205" t="s">
        <v>3</v>
      </c>
      <c r="B5" s="206"/>
      <c r="C5" s="206"/>
      <c r="D5" s="207"/>
    </row>
    <row r="7" spans="1:11" ht="28.8">
      <c r="A7" s="134" t="s">
        <v>4</v>
      </c>
      <c r="B7" s="91" t="s">
        <v>534</v>
      </c>
      <c r="C7" s="91" t="s">
        <v>10</v>
      </c>
      <c r="D7" s="91" t="s">
        <v>535</v>
      </c>
    </row>
    <row r="8" spans="1:11">
      <c r="A8" s="105" t="s">
        <v>536</v>
      </c>
      <c r="B8" s="135">
        <f>SUM(B9:B11)</f>
        <v>53485135.229999997</v>
      </c>
      <c r="C8" s="135">
        <f>SUM(C9:C11)</f>
        <v>34406107.079999998</v>
      </c>
      <c r="D8" s="135">
        <f>SUM(D9:D11)</f>
        <v>34406107.079999998</v>
      </c>
    </row>
    <row r="9" spans="1:11">
      <c r="A9" s="136" t="s">
        <v>537</v>
      </c>
      <c r="B9" s="137">
        <v>53485135.229999997</v>
      </c>
      <c r="C9" s="137">
        <v>34406107.079999998</v>
      </c>
      <c r="D9" s="137">
        <v>34406107.079999998</v>
      </c>
    </row>
    <row r="10" spans="1:11">
      <c r="A10" s="136" t="s">
        <v>538</v>
      </c>
      <c r="B10" s="137">
        <v>0</v>
      </c>
      <c r="C10" s="137">
        <v>0</v>
      </c>
      <c r="D10" s="137">
        <v>0</v>
      </c>
    </row>
    <row r="11" spans="1:11">
      <c r="A11" s="136" t="s">
        <v>539</v>
      </c>
      <c r="B11" s="137">
        <v>0</v>
      </c>
      <c r="C11" s="137">
        <v>0</v>
      </c>
      <c r="D11" s="137">
        <v>0</v>
      </c>
    </row>
    <row r="12" spans="1:11">
      <c r="A12" s="101"/>
      <c r="B12" s="138"/>
      <c r="C12" s="138"/>
      <c r="D12" s="138"/>
    </row>
    <row r="13" spans="1:11">
      <c r="A13" s="105" t="s">
        <v>540</v>
      </c>
      <c r="B13" s="135">
        <f>SUM(B14:B15)</f>
        <v>53485135.229999997</v>
      </c>
      <c r="C13" s="135">
        <f t="shared" ref="C13:D13" si="0">SUM(C14:C15)</f>
        <v>41897560.579999998</v>
      </c>
      <c r="D13" s="135">
        <f t="shared" si="0"/>
        <v>41041581.890000001</v>
      </c>
    </row>
    <row r="14" spans="1:11">
      <c r="A14" s="136" t="s">
        <v>541</v>
      </c>
      <c r="B14" s="137">
        <v>53485135.229999997</v>
      </c>
      <c r="C14" s="137">
        <v>41897560.579999998</v>
      </c>
      <c r="D14" s="137">
        <v>41041581.890000001</v>
      </c>
    </row>
    <row r="15" spans="1:11">
      <c r="A15" s="136" t="s">
        <v>542</v>
      </c>
      <c r="B15" s="137">
        <v>0</v>
      </c>
      <c r="C15" s="137">
        <v>0</v>
      </c>
      <c r="D15" s="137">
        <v>0</v>
      </c>
    </row>
    <row r="16" spans="1:11">
      <c r="A16" s="101"/>
      <c r="B16" s="138"/>
      <c r="C16" s="138"/>
      <c r="D16" s="138"/>
    </row>
    <row r="17" spans="1:4">
      <c r="A17" s="105" t="s">
        <v>543</v>
      </c>
      <c r="B17" s="139">
        <v>0</v>
      </c>
      <c r="C17" s="135">
        <f>C18+C19</f>
        <v>5719027.4299999997</v>
      </c>
      <c r="D17" s="135">
        <f>D18+D19</f>
        <v>5719027.4299999997</v>
      </c>
    </row>
    <row r="18" spans="1:4">
      <c r="A18" s="136" t="s">
        <v>544</v>
      </c>
      <c r="B18" s="140">
        <v>0</v>
      </c>
      <c r="C18" s="137">
        <v>5719027.4299999997</v>
      </c>
      <c r="D18" s="137">
        <v>5719027.4299999997</v>
      </c>
    </row>
    <row r="19" spans="1:4">
      <c r="A19" s="136" t="s">
        <v>545</v>
      </c>
      <c r="B19" s="140">
        <v>0</v>
      </c>
      <c r="C19" s="137">
        <v>0</v>
      </c>
      <c r="D19" s="141">
        <v>0</v>
      </c>
    </row>
    <row r="20" spans="1:4">
      <c r="A20" s="101"/>
      <c r="B20" s="138"/>
      <c r="C20" s="138"/>
      <c r="D20" s="138"/>
    </row>
    <row r="21" spans="1:4">
      <c r="A21" s="105" t="s">
        <v>546</v>
      </c>
      <c r="B21" s="135">
        <f>B8-B13+B17</f>
        <v>0</v>
      </c>
      <c r="C21" s="135">
        <f>C8-C13+C17</f>
        <v>-1772426.0700000003</v>
      </c>
      <c r="D21" s="135">
        <f>D8-D13+D17</f>
        <v>-916447.38000000268</v>
      </c>
    </row>
    <row r="22" spans="1:4">
      <c r="A22" s="105"/>
      <c r="B22" s="138"/>
      <c r="C22" s="138"/>
      <c r="D22" s="138"/>
    </row>
    <row r="23" spans="1:4">
      <c r="A23" s="105" t="s">
        <v>547</v>
      </c>
      <c r="B23" s="135">
        <f>B21-B11</f>
        <v>0</v>
      </c>
      <c r="C23" s="135">
        <f>C21-C11</f>
        <v>-1772426.0700000003</v>
      </c>
      <c r="D23" s="135">
        <f>D21-D11</f>
        <v>-916447.38000000268</v>
      </c>
    </row>
    <row r="24" spans="1:4">
      <c r="A24" s="105"/>
      <c r="B24" s="142"/>
      <c r="C24" s="142"/>
      <c r="D24" s="142"/>
    </row>
    <row r="25" spans="1:4">
      <c r="A25" s="143" t="s">
        <v>548</v>
      </c>
      <c r="B25" s="135">
        <f>B23-B17</f>
        <v>0</v>
      </c>
      <c r="C25" s="135">
        <f>C23-C17</f>
        <v>-7491453.5</v>
      </c>
      <c r="D25" s="135">
        <f>D23-D17</f>
        <v>-6635474.8100000024</v>
      </c>
    </row>
    <row r="26" spans="1:4">
      <c r="A26" s="144"/>
      <c r="B26" s="145"/>
      <c r="C26" s="145"/>
      <c r="D26" s="145"/>
    </row>
    <row r="27" spans="1:4">
      <c r="A27" s="97"/>
    </row>
    <row r="28" spans="1:4">
      <c r="A28" s="134" t="s">
        <v>549</v>
      </c>
      <c r="B28" s="91" t="s">
        <v>550</v>
      </c>
      <c r="C28" s="91" t="s">
        <v>10</v>
      </c>
      <c r="D28" s="91" t="s">
        <v>92</v>
      </c>
    </row>
    <row r="29" spans="1:4">
      <c r="A29" s="105" t="s">
        <v>551</v>
      </c>
      <c r="B29" s="84">
        <f>SUM(B30:B31)</f>
        <v>0</v>
      </c>
      <c r="C29" s="84">
        <f>SUM(C30:C31)</f>
        <v>0</v>
      </c>
      <c r="D29" s="84">
        <f>SUM(D30:D31)</f>
        <v>0</v>
      </c>
    </row>
    <row r="30" spans="1:4">
      <c r="A30" s="136" t="s">
        <v>552</v>
      </c>
      <c r="B30" s="94">
        <v>0</v>
      </c>
      <c r="C30" s="94">
        <v>0</v>
      </c>
      <c r="D30" s="94">
        <v>0</v>
      </c>
    </row>
    <row r="31" spans="1:4">
      <c r="A31" s="136" t="s">
        <v>553</v>
      </c>
      <c r="B31" s="94">
        <v>0</v>
      </c>
      <c r="C31" s="94">
        <v>0</v>
      </c>
      <c r="D31" s="94">
        <v>0</v>
      </c>
    </row>
    <row r="32" spans="1:4">
      <c r="A32" s="100"/>
      <c r="B32" s="83"/>
      <c r="C32" s="83"/>
      <c r="D32" s="83"/>
    </row>
    <row r="33" spans="1:4">
      <c r="A33" s="105" t="s">
        <v>554</v>
      </c>
      <c r="B33" s="84">
        <f>B25+B29</f>
        <v>0</v>
      </c>
      <c r="C33" s="84">
        <f>C25+C29</f>
        <v>-7491453.5</v>
      </c>
      <c r="D33" s="84">
        <f>D25+D29</f>
        <v>-6635474.8100000024</v>
      </c>
    </row>
    <row r="34" spans="1:4">
      <c r="A34" s="42"/>
      <c r="B34" s="146"/>
      <c r="C34" s="146"/>
      <c r="D34" s="146"/>
    </row>
    <row r="35" spans="1:4">
      <c r="A35" s="97"/>
    </row>
    <row r="36" spans="1:4" ht="28.8">
      <c r="A36" s="134" t="s">
        <v>549</v>
      </c>
      <c r="B36" s="91" t="s">
        <v>555</v>
      </c>
      <c r="C36" s="91" t="s">
        <v>10</v>
      </c>
      <c r="D36" s="91" t="s">
        <v>535</v>
      </c>
    </row>
    <row r="37" spans="1:4">
      <c r="A37" s="105" t="s">
        <v>556</v>
      </c>
      <c r="B37" s="84">
        <f>SUM(B38:B39)</f>
        <v>0</v>
      </c>
      <c r="C37" s="84">
        <f>SUM(C38:C39)</f>
        <v>0</v>
      </c>
      <c r="D37" s="84">
        <f>SUM(D38:D39)</f>
        <v>0</v>
      </c>
    </row>
    <row r="38" spans="1:4">
      <c r="A38" s="136" t="s">
        <v>557</v>
      </c>
      <c r="B38" s="82"/>
      <c r="C38" s="82"/>
      <c r="D38" s="82"/>
    </row>
    <row r="39" spans="1:4">
      <c r="A39" s="136" t="s">
        <v>558</v>
      </c>
      <c r="B39" s="82"/>
      <c r="C39" s="82"/>
      <c r="D39" s="82"/>
    </row>
    <row r="40" spans="1:4">
      <c r="A40" s="105" t="s">
        <v>559</v>
      </c>
      <c r="B40" s="84">
        <f>SUM(B41:B42)</f>
        <v>0</v>
      </c>
      <c r="C40" s="84">
        <f>SUM(C41:C42)</f>
        <v>0</v>
      </c>
      <c r="D40" s="84">
        <f>SUM(D41:D42)</f>
        <v>0</v>
      </c>
    </row>
    <row r="41" spans="1:4">
      <c r="A41" s="136" t="s">
        <v>560</v>
      </c>
      <c r="B41" s="94">
        <v>0</v>
      </c>
      <c r="C41" s="94">
        <v>0</v>
      </c>
      <c r="D41" s="94">
        <v>0</v>
      </c>
    </row>
    <row r="42" spans="1:4">
      <c r="A42" s="136" t="s">
        <v>561</v>
      </c>
      <c r="B42" s="94">
        <v>0</v>
      </c>
      <c r="C42" s="94">
        <v>0</v>
      </c>
      <c r="D42" s="94">
        <v>0</v>
      </c>
    </row>
    <row r="43" spans="1:4">
      <c r="A43" s="100"/>
      <c r="B43" s="83"/>
      <c r="C43" s="83"/>
      <c r="D43" s="83"/>
    </row>
    <row r="44" spans="1:4">
      <c r="A44" s="105" t="s">
        <v>562</v>
      </c>
      <c r="B44" s="84">
        <f>B37-B40</f>
        <v>0</v>
      </c>
      <c r="C44" s="84">
        <f>C37-C40</f>
        <v>0</v>
      </c>
      <c r="D44" s="84">
        <f>D37-D40</f>
        <v>0</v>
      </c>
    </row>
    <row r="45" spans="1:4">
      <c r="A45" s="147"/>
      <c r="B45" s="148"/>
      <c r="C45" s="148"/>
      <c r="D45" s="148"/>
    </row>
    <row r="47" spans="1:4" ht="28.8">
      <c r="A47" s="134" t="s">
        <v>549</v>
      </c>
      <c r="B47" s="91" t="s">
        <v>555</v>
      </c>
      <c r="C47" s="91" t="s">
        <v>10</v>
      </c>
      <c r="D47" s="91" t="s">
        <v>535</v>
      </c>
    </row>
    <row r="48" spans="1:4">
      <c r="A48" s="149" t="s">
        <v>563</v>
      </c>
      <c r="B48" s="150">
        <v>53485135.229999997</v>
      </c>
      <c r="C48" s="150">
        <v>34406107.079999998</v>
      </c>
      <c r="D48" s="150">
        <v>34406107.079999998</v>
      </c>
    </row>
    <row r="49" spans="1:4">
      <c r="A49" s="151" t="s">
        <v>564</v>
      </c>
      <c r="B49" s="84">
        <f>B50-B51</f>
        <v>0</v>
      </c>
      <c r="C49" s="84">
        <f>C50-C51</f>
        <v>0</v>
      </c>
      <c r="D49" s="84">
        <f>D50-D51</f>
        <v>0</v>
      </c>
    </row>
    <row r="50" spans="1:4">
      <c r="A50" s="152" t="s">
        <v>557</v>
      </c>
      <c r="B50" s="82"/>
      <c r="C50" s="82"/>
      <c r="D50" s="82"/>
    </row>
    <row r="51" spans="1:4">
      <c r="A51" s="152" t="s">
        <v>560</v>
      </c>
      <c r="B51" s="94">
        <v>0</v>
      </c>
      <c r="C51" s="94">
        <v>0</v>
      </c>
      <c r="D51" s="94">
        <v>0</v>
      </c>
    </row>
    <row r="52" spans="1:4">
      <c r="A52" s="100"/>
      <c r="B52" s="83"/>
      <c r="C52" s="83"/>
      <c r="D52" s="83"/>
    </row>
    <row r="53" spans="1:4">
      <c r="A53" s="136" t="s">
        <v>541</v>
      </c>
      <c r="B53" s="94">
        <v>53485135.229999997</v>
      </c>
      <c r="C53" s="94">
        <v>41897560.579999998</v>
      </c>
      <c r="D53" s="94">
        <v>41041581.890000001</v>
      </c>
    </row>
    <row r="54" spans="1:4">
      <c r="A54" s="100"/>
      <c r="B54" s="83"/>
      <c r="C54" s="83"/>
      <c r="D54" s="83"/>
    </row>
    <row r="55" spans="1:4">
      <c r="A55" s="136" t="s">
        <v>544</v>
      </c>
      <c r="B55" s="153"/>
      <c r="C55" s="94">
        <v>5719027.4299999997</v>
      </c>
      <c r="D55" s="94">
        <v>5719027.4299999997</v>
      </c>
    </row>
    <row r="56" spans="1:4">
      <c r="A56" s="100"/>
      <c r="B56" s="83"/>
      <c r="C56" s="83"/>
      <c r="D56" s="83"/>
    </row>
    <row r="57" spans="1:4" ht="28.8">
      <c r="A57" s="143" t="s">
        <v>565</v>
      </c>
      <c r="B57" s="84">
        <f>B48+B49-B53-B55</f>
        <v>0</v>
      </c>
      <c r="C57" s="84">
        <f>C48+C49-C53+C55</f>
        <v>-1772426.0700000003</v>
      </c>
      <c r="D57" s="84">
        <f>D48+D49-D53+D55</f>
        <v>-916447.38000000268</v>
      </c>
    </row>
    <row r="58" spans="1:4">
      <c r="A58" s="154"/>
      <c r="B58" s="155"/>
      <c r="C58" s="155"/>
      <c r="D58" s="155"/>
    </row>
    <row r="59" spans="1:4">
      <c r="A59" s="143" t="s">
        <v>566</v>
      </c>
      <c r="B59" s="84">
        <f>B57-B49</f>
        <v>0</v>
      </c>
      <c r="C59" s="84">
        <f>C57-C49</f>
        <v>-1772426.0700000003</v>
      </c>
      <c r="D59" s="84">
        <f>D57-D49</f>
        <v>-916447.38000000268</v>
      </c>
    </row>
    <row r="60" spans="1:4">
      <c r="A60" s="42"/>
      <c r="B60" s="148"/>
      <c r="C60" s="148"/>
      <c r="D60" s="148"/>
    </row>
    <row r="62" spans="1:4" ht="28.8">
      <c r="A62" s="134" t="s">
        <v>549</v>
      </c>
      <c r="B62" s="91" t="s">
        <v>555</v>
      </c>
      <c r="C62" s="91" t="s">
        <v>10</v>
      </c>
      <c r="D62" s="91" t="s">
        <v>535</v>
      </c>
    </row>
    <row r="63" spans="1:4">
      <c r="A63" s="149" t="s">
        <v>538</v>
      </c>
      <c r="B63" s="156">
        <v>0</v>
      </c>
      <c r="C63" s="156">
        <v>0</v>
      </c>
      <c r="D63" s="156">
        <v>0</v>
      </c>
    </row>
    <row r="64" spans="1:4">
      <c r="A64" s="151" t="s">
        <v>567</v>
      </c>
      <c r="B64" s="135">
        <f>B65-B66</f>
        <v>0</v>
      </c>
      <c r="C64" s="135">
        <f>C65-C66</f>
        <v>0</v>
      </c>
      <c r="D64" s="135">
        <f>D65-D66</f>
        <v>0</v>
      </c>
    </row>
    <row r="65" spans="1:4">
      <c r="A65" s="152" t="s">
        <v>558</v>
      </c>
      <c r="B65" s="157"/>
      <c r="C65" s="157"/>
      <c r="D65" s="157"/>
    </row>
    <row r="66" spans="1:4">
      <c r="A66" s="152" t="s">
        <v>561</v>
      </c>
      <c r="B66" s="137">
        <v>0</v>
      </c>
      <c r="C66" s="137">
        <v>0</v>
      </c>
      <c r="D66" s="137">
        <v>0</v>
      </c>
    </row>
    <row r="67" spans="1:4">
      <c r="A67" s="100"/>
      <c r="B67" s="138"/>
      <c r="C67" s="138"/>
      <c r="D67" s="138"/>
    </row>
    <row r="68" spans="1:4">
      <c r="A68" s="136" t="s">
        <v>568</v>
      </c>
      <c r="B68" s="137">
        <v>0</v>
      </c>
      <c r="C68" s="137">
        <v>0</v>
      </c>
      <c r="D68" s="137">
        <v>0</v>
      </c>
    </row>
    <row r="69" spans="1:4">
      <c r="A69" s="100"/>
      <c r="B69" s="138"/>
      <c r="C69" s="138"/>
      <c r="D69" s="138"/>
    </row>
    <row r="70" spans="1:4">
      <c r="A70" s="136" t="s">
        <v>545</v>
      </c>
      <c r="B70" s="158">
        <v>0</v>
      </c>
      <c r="C70" s="137">
        <v>0</v>
      </c>
      <c r="D70" s="137">
        <v>0</v>
      </c>
    </row>
    <row r="71" spans="1:4">
      <c r="A71" s="100"/>
      <c r="B71" s="138"/>
      <c r="C71" s="138"/>
      <c r="D71" s="138"/>
    </row>
    <row r="72" spans="1:4" ht="28.8">
      <c r="A72" s="143" t="s">
        <v>569</v>
      </c>
      <c r="B72" s="135">
        <f>B63+B64-B68+B70</f>
        <v>0</v>
      </c>
      <c r="C72" s="135">
        <f>C63+C64-C68+C70</f>
        <v>0</v>
      </c>
      <c r="D72" s="135">
        <f>D63+D64-D68+D70</f>
        <v>0</v>
      </c>
    </row>
    <row r="73" spans="1:4">
      <c r="A73" s="100"/>
      <c r="B73" s="138"/>
      <c r="C73" s="138"/>
      <c r="D73" s="138"/>
    </row>
    <row r="74" spans="1:4">
      <c r="A74" s="143" t="s">
        <v>570</v>
      </c>
      <c r="B74" s="135">
        <f>B72-B64</f>
        <v>0</v>
      </c>
      <c r="C74" s="135">
        <f>C72-C64</f>
        <v>0</v>
      </c>
      <c r="D74" s="135">
        <f>D72-D64</f>
        <v>0</v>
      </c>
    </row>
    <row r="75" spans="1:4">
      <c r="A75" s="42"/>
      <c r="B75" s="133"/>
      <c r="C75" s="133"/>
      <c r="D75" s="13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5E68-9668-4CFA-9235-2F2D3E9DA335}">
  <dimension ref="A1:H80"/>
  <sheetViews>
    <sheetView workbookViewId="0">
      <selection activeCell="A15" sqref="A15"/>
    </sheetView>
  </sheetViews>
  <sheetFormatPr baseColWidth="10" defaultRowHeight="14.4"/>
  <cols>
    <col min="1" max="1" width="85.44140625" style="19" customWidth="1"/>
    <col min="2" max="2" width="21" style="19" customWidth="1"/>
    <col min="3" max="3" width="20.33203125" style="19" customWidth="1"/>
    <col min="4" max="6" width="21.109375" style="19" customWidth="1"/>
    <col min="7" max="7" width="19.88671875" style="19" customWidth="1"/>
    <col min="8" max="16384" width="11.5546875" style="19"/>
  </cols>
  <sheetData>
    <row r="1" spans="1:8" ht="21">
      <c r="A1" s="213" t="s">
        <v>571</v>
      </c>
      <c r="B1" s="213"/>
      <c r="C1" s="213"/>
      <c r="D1" s="213"/>
      <c r="E1" s="213"/>
      <c r="F1" s="213"/>
      <c r="G1" s="213"/>
      <c r="H1" s="159"/>
    </row>
    <row r="2" spans="1:8">
      <c r="A2" s="199" t="s">
        <v>343</v>
      </c>
      <c r="B2" s="200"/>
      <c r="C2" s="200"/>
      <c r="D2" s="200"/>
      <c r="E2" s="200"/>
      <c r="F2" s="200"/>
      <c r="G2" s="201"/>
    </row>
    <row r="3" spans="1:8">
      <c r="A3" s="202" t="s">
        <v>572</v>
      </c>
      <c r="B3" s="203"/>
      <c r="C3" s="203"/>
      <c r="D3" s="203"/>
      <c r="E3" s="203"/>
      <c r="F3" s="203"/>
      <c r="G3" s="204"/>
    </row>
    <row r="4" spans="1:8">
      <c r="A4" s="202" t="s">
        <v>344</v>
      </c>
      <c r="B4" s="203"/>
      <c r="C4" s="203"/>
      <c r="D4" s="203"/>
      <c r="E4" s="203"/>
      <c r="F4" s="203"/>
      <c r="G4" s="204"/>
    </row>
    <row r="5" spans="1:8">
      <c r="A5" s="205" t="s">
        <v>3</v>
      </c>
      <c r="B5" s="206"/>
      <c r="C5" s="206"/>
      <c r="D5" s="206"/>
      <c r="E5" s="206"/>
      <c r="F5" s="206"/>
      <c r="G5" s="207"/>
    </row>
    <row r="6" spans="1:8">
      <c r="A6" s="210" t="s">
        <v>573</v>
      </c>
      <c r="B6" s="212" t="s">
        <v>574</v>
      </c>
      <c r="C6" s="212"/>
      <c r="D6" s="212"/>
      <c r="E6" s="212"/>
      <c r="F6" s="212"/>
      <c r="G6" s="212" t="s">
        <v>575</v>
      </c>
    </row>
    <row r="7" spans="1:8" ht="28.8">
      <c r="A7" s="211"/>
      <c r="B7" s="22" t="s">
        <v>576</v>
      </c>
      <c r="C7" s="91" t="s">
        <v>90</v>
      </c>
      <c r="D7" s="22" t="s">
        <v>91</v>
      </c>
      <c r="E7" s="22" t="s">
        <v>10</v>
      </c>
      <c r="F7" s="22" t="s">
        <v>577</v>
      </c>
      <c r="G7" s="212"/>
    </row>
    <row r="8" spans="1:8">
      <c r="A8" s="160" t="s">
        <v>578</v>
      </c>
      <c r="B8" s="138"/>
      <c r="C8" s="138"/>
      <c r="D8" s="138"/>
      <c r="E8" s="138"/>
      <c r="F8" s="138"/>
      <c r="G8" s="138"/>
    </row>
    <row r="9" spans="1:8">
      <c r="A9" s="136" t="s">
        <v>579</v>
      </c>
      <c r="B9" s="94">
        <v>0</v>
      </c>
      <c r="C9" s="94">
        <v>0</v>
      </c>
      <c r="D9" s="82">
        <f>B9+C9</f>
        <v>0</v>
      </c>
      <c r="E9" s="94">
        <v>0</v>
      </c>
      <c r="F9" s="94">
        <v>0</v>
      </c>
      <c r="G9" s="82">
        <f>F9-B9</f>
        <v>0</v>
      </c>
      <c r="H9" s="161"/>
    </row>
    <row r="10" spans="1:8">
      <c r="A10" s="136" t="s">
        <v>580</v>
      </c>
      <c r="B10" s="94">
        <v>0</v>
      </c>
      <c r="C10" s="94">
        <v>0</v>
      </c>
      <c r="D10" s="82">
        <f t="shared" ref="D10:D15" si="0">B10+C10</f>
        <v>0</v>
      </c>
      <c r="E10" s="94">
        <v>0</v>
      </c>
      <c r="F10" s="94">
        <v>0</v>
      </c>
      <c r="G10" s="82">
        <f t="shared" ref="G10:G39" si="1">F10-B10</f>
        <v>0</v>
      </c>
    </row>
    <row r="11" spans="1:8">
      <c r="A11" s="136" t="s">
        <v>581</v>
      </c>
      <c r="B11" s="94">
        <v>0</v>
      </c>
      <c r="C11" s="94">
        <v>0</v>
      </c>
      <c r="D11" s="82">
        <f t="shared" si="0"/>
        <v>0</v>
      </c>
      <c r="E11" s="94">
        <v>0</v>
      </c>
      <c r="F11" s="94">
        <v>0</v>
      </c>
      <c r="G11" s="82">
        <f t="shared" si="1"/>
        <v>0</v>
      </c>
    </row>
    <row r="12" spans="1:8">
      <c r="A12" s="136" t="s">
        <v>582</v>
      </c>
      <c r="B12" s="94">
        <v>0</v>
      </c>
      <c r="C12" s="94">
        <v>0</v>
      </c>
      <c r="D12" s="82">
        <f t="shared" si="0"/>
        <v>0</v>
      </c>
      <c r="E12" s="94">
        <v>0</v>
      </c>
      <c r="F12" s="94">
        <v>0</v>
      </c>
      <c r="G12" s="82">
        <f t="shared" si="1"/>
        <v>0</v>
      </c>
    </row>
    <row r="13" spans="1:8">
      <c r="A13" s="136" t="s">
        <v>583</v>
      </c>
      <c r="B13" s="94">
        <v>424343.31</v>
      </c>
      <c r="C13" s="94">
        <v>103327.36</v>
      </c>
      <c r="D13" s="82">
        <f t="shared" si="0"/>
        <v>527670.67000000004</v>
      </c>
      <c r="E13" s="94">
        <v>371100.7</v>
      </c>
      <c r="F13" s="94">
        <v>371100.7</v>
      </c>
      <c r="G13" s="82">
        <f t="shared" si="1"/>
        <v>-53242.609999999986</v>
      </c>
    </row>
    <row r="14" spans="1:8">
      <c r="A14" s="136" t="s">
        <v>584</v>
      </c>
      <c r="B14" s="94">
        <v>0</v>
      </c>
      <c r="C14" s="94">
        <v>0</v>
      </c>
      <c r="D14" s="82">
        <f t="shared" si="0"/>
        <v>0</v>
      </c>
      <c r="E14" s="94">
        <v>0</v>
      </c>
      <c r="F14" s="94">
        <v>0</v>
      </c>
      <c r="G14" s="82">
        <f t="shared" si="1"/>
        <v>0</v>
      </c>
    </row>
    <row r="15" spans="1:8">
      <c r="A15" s="136" t="s">
        <v>585</v>
      </c>
      <c r="B15" s="94">
        <v>53060791.920000002</v>
      </c>
      <c r="C15" s="94">
        <v>2008600</v>
      </c>
      <c r="D15" s="82">
        <f t="shared" si="0"/>
        <v>55069391.920000002</v>
      </c>
      <c r="E15" s="94">
        <v>33895006.380000003</v>
      </c>
      <c r="F15" s="94">
        <v>33895006.380000003</v>
      </c>
      <c r="G15" s="82">
        <f t="shared" si="1"/>
        <v>-19165785.539999999</v>
      </c>
    </row>
    <row r="16" spans="1:8">
      <c r="A16" s="162" t="s">
        <v>586</v>
      </c>
      <c r="B16" s="82">
        <f t="shared" ref="B16:F16" si="2">SUM(B17:B27)</f>
        <v>0</v>
      </c>
      <c r="C16" s="82">
        <f t="shared" si="2"/>
        <v>0</v>
      </c>
      <c r="D16" s="82">
        <f t="shared" si="2"/>
        <v>0</v>
      </c>
      <c r="E16" s="82">
        <f t="shared" si="2"/>
        <v>0</v>
      </c>
      <c r="F16" s="82">
        <f t="shared" si="2"/>
        <v>0</v>
      </c>
      <c r="G16" s="82">
        <f t="shared" si="1"/>
        <v>0</v>
      </c>
    </row>
    <row r="17" spans="1:7">
      <c r="A17" s="163" t="s">
        <v>587</v>
      </c>
      <c r="B17" s="94">
        <v>0</v>
      </c>
      <c r="C17" s="94">
        <v>0</v>
      </c>
      <c r="D17" s="82">
        <f t="shared" ref="D17:D27" si="3">B17+C17</f>
        <v>0</v>
      </c>
      <c r="E17" s="94">
        <v>0</v>
      </c>
      <c r="F17" s="94">
        <v>0</v>
      </c>
      <c r="G17" s="82">
        <f t="shared" si="1"/>
        <v>0</v>
      </c>
    </row>
    <row r="18" spans="1:7">
      <c r="A18" s="163" t="s">
        <v>588</v>
      </c>
      <c r="B18" s="94">
        <v>0</v>
      </c>
      <c r="C18" s="94">
        <v>0</v>
      </c>
      <c r="D18" s="82">
        <f t="shared" si="3"/>
        <v>0</v>
      </c>
      <c r="E18" s="94">
        <v>0</v>
      </c>
      <c r="F18" s="94">
        <v>0</v>
      </c>
      <c r="G18" s="82">
        <f t="shared" si="1"/>
        <v>0</v>
      </c>
    </row>
    <row r="19" spans="1:7">
      <c r="A19" s="163" t="s">
        <v>589</v>
      </c>
      <c r="B19" s="94">
        <v>0</v>
      </c>
      <c r="C19" s="94">
        <v>0</v>
      </c>
      <c r="D19" s="82">
        <f t="shared" si="3"/>
        <v>0</v>
      </c>
      <c r="E19" s="94">
        <v>0</v>
      </c>
      <c r="F19" s="94">
        <v>0</v>
      </c>
      <c r="G19" s="82">
        <f t="shared" si="1"/>
        <v>0</v>
      </c>
    </row>
    <row r="20" spans="1:7">
      <c r="A20" s="163" t="s">
        <v>590</v>
      </c>
      <c r="B20" s="82"/>
      <c r="C20" s="82"/>
      <c r="D20" s="82">
        <f t="shared" si="3"/>
        <v>0</v>
      </c>
      <c r="E20" s="82"/>
      <c r="F20" s="82"/>
      <c r="G20" s="82">
        <f t="shared" si="1"/>
        <v>0</v>
      </c>
    </row>
    <row r="21" spans="1:7">
      <c r="A21" s="163" t="s">
        <v>591</v>
      </c>
      <c r="B21" s="82"/>
      <c r="C21" s="82"/>
      <c r="D21" s="82">
        <f t="shared" si="3"/>
        <v>0</v>
      </c>
      <c r="E21" s="82"/>
      <c r="F21" s="82"/>
      <c r="G21" s="82">
        <f t="shared" si="1"/>
        <v>0</v>
      </c>
    </row>
    <row r="22" spans="1:7">
      <c r="A22" s="163" t="s">
        <v>592</v>
      </c>
      <c r="B22" s="94">
        <v>0</v>
      </c>
      <c r="C22" s="94">
        <v>0</v>
      </c>
      <c r="D22" s="82">
        <f t="shared" si="3"/>
        <v>0</v>
      </c>
      <c r="E22" s="94">
        <v>0</v>
      </c>
      <c r="F22" s="94">
        <v>0</v>
      </c>
      <c r="G22" s="82">
        <f t="shared" si="1"/>
        <v>0</v>
      </c>
    </row>
    <row r="23" spans="1:7">
      <c r="A23" s="163" t="s">
        <v>593</v>
      </c>
      <c r="B23" s="82"/>
      <c r="C23" s="82"/>
      <c r="D23" s="82">
        <f t="shared" si="3"/>
        <v>0</v>
      </c>
      <c r="E23" s="82"/>
      <c r="F23" s="82"/>
      <c r="G23" s="82">
        <f t="shared" si="1"/>
        <v>0</v>
      </c>
    </row>
    <row r="24" spans="1:7">
      <c r="A24" s="163" t="s">
        <v>594</v>
      </c>
      <c r="B24" s="82"/>
      <c r="C24" s="82"/>
      <c r="D24" s="82">
        <f t="shared" si="3"/>
        <v>0</v>
      </c>
      <c r="E24" s="82"/>
      <c r="F24" s="82"/>
      <c r="G24" s="82">
        <f t="shared" si="1"/>
        <v>0</v>
      </c>
    </row>
    <row r="25" spans="1:7">
      <c r="A25" s="163" t="s">
        <v>595</v>
      </c>
      <c r="B25" s="94">
        <v>0</v>
      </c>
      <c r="C25" s="94">
        <v>0</v>
      </c>
      <c r="D25" s="82">
        <f t="shared" si="3"/>
        <v>0</v>
      </c>
      <c r="E25" s="94">
        <v>0</v>
      </c>
      <c r="F25" s="94">
        <v>0</v>
      </c>
      <c r="G25" s="82">
        <f t="shared" si="1"/>
        <v>0</v>
      </c>
    </row>
    <row r="26" spans="1:7">
      <c r="A26" s="163" t="s">
        <v>596</v>
      </c>
      <c r="B26" s="94">
        <v>0</v>
      </c>
      <c r="C26" s="94">
        <v>0</v>
      </c>
      <c r="D26" s="82">
        <f t="shared" si="3"/>
        <v>0</v>
      </c>
      <c r="E26" s="94">
        <v>0</v>
      </c>
      <c r="F26" s="94">
        <v>0</v>
      </c>
      <c r="G26" s="82">
        <f t="shared" si="1"/>
        <v>0</v>
      </c>
    </row>
    <row r="27" spans="1:7">
      <c r="A27" s="163" t="s">
        <v>597</v>
      </c>
      <c r="B27" s="94">
        <v>0</v>
      </c>
      <c r="C27" s="94">
        <v>0</v>
      </c>
      <c r="D27" s="82">
        <f t="shared" si="3"/>
        <v>0</v>
      </c>
      <c r="E27" s="94">
        <v>0</v>
      </c>
      <c r="F27" s="94">
        <v>0</v>
      </c>
      <c r="G27" s="82">
        <f t="shared" si="1"/>
        <v>0</v>
      </c>
    </row>
    <row r="28" spans="1:7">
      <c r="A28" s="136" t="s">
        <v>598</v>
      </c>
      <c r="B28" s="82">
        <f>SUM(B29:B33)</f>
        <v>0</v>
      </c>
      <c r="C28" s="82">
        <f t="shared" ref="C28:F28" si="4">SUM(C29:C33)</f>
        <v>0</v>
      </c>
      <c r="D28" s="82">
        <f t="shared" si="4"/>
        <v>0</v>
      </c>
      <c r="E28" s="82">
        <f t="shared" si="4"/>
        <v>0</v>
      </c>
      <c r="F28" s="82">
        <f t="shared" si="4"/>
        <v>0</v>
      </c>
      <c r="G28" s="82">
        <f t="shared" si="1"/>
        <v>0</v>
      </c>
    </row>
    <row r="29" spans="1:7">
      <c r="A29" s="163" t="s">
        <v>599</v>
      </c>
      <c r="B29" s="94">
        <v>0</v>
      </c>
      <c r="C29" s="94">
        <v>0</v>
      </c>
      <c r="D29" s="82">
        <f t="shared" ref="D29:D33" si="5">B29+C29</f>
        <v>0</v>
      </c>
      <c r="E29" s="94">
        <v>0</v>
      </c>
      <c r="F29" s="94">
        <v>0</v>
      </c>
      <c r="G29" s="82">
        <f t="shared" si="1"/>
        <v>0</v>
      </c>
    </row>
    <row r="30" spans="1:7">
      <c r="A30" s="163" t="s">
        <v>600</v>
      </c>
      <c r="B30" s="94">
        <v>0</v>
      </c>
      <c r="C30" s="94">
        <v>0</v>
      </c>
      <c r="D30" s="82">
        <f t="shared" si="5"/>
        <v>0</v>
      </c>
      <c r="E30" s="94">
        <v>0</v>
      </c>
      <c r="F30" s="94">
        <v>0</v>
      </c>
      <c r="G30" s="82">
        <f t="shared" si="1"/>
        <v>0</v>
      </c>
    </row>
    <row r="31" spans="1:7">
      <c r="A31" s="163" t="s">
        <v>601</v>
      </c>
      <c r="B31" s="94">
        <v>0</v>
      </c>
      <c r="C31" s="94">
        <v>0</v>
      </c>
      <c r="D31" s="82">
        <f t="shared" si="5"/>
        <v>0</v>
      </c>
      <c r="E31" s="94">
        <v>0</v>
      </c>
      <c r="F31" s="94">
        <v>0</v>
      </c>
      <c r="G31" s="82">
        <f t="shared" si="1"/>
        <v>0</v>
      </c>
    </row>
    <row r="32" spans="1:7">
      <c r="A32" s="163" t="s">
        <v>602</v>
      </c>
      <c r="B32" s="94">
        <v>0</v>
      </c>
      <c r="C32" s="94">
        <v>0</v>
      </c>
      <c r="D32" s="82">
        <f t="shared" si="5"/>
        <v>0</v>
      </c>
      <c r="E32" s="94">
        <v>0</v>
      </c>
      <c r="F32" s="94">
        <v>0</v>
      </c>
      <c r="G32" s="82">
        <f t="shared" si="1"/>
        <v>0</v>
      </c>
    </row>
    <row r="33" spans="1:8">
      <c r="A33" s="163" t="s">
        <v>603</v>
      </c>
      <c r="B33" s="94">
        <v>0</v>
      </c>
      <c r="C33" s="94">
        <v>0</v>
      </c>
      <c r="D33" s="82">
        <f t="shared" si="5"/>
        <v>0</v>
      </c>
      <c r="E33" s="94">
        <v>0</v>
      </c>
      <c r="F33" s="94">
        <v>0</v>
      </c>
      <c r="G33" s="82">
        <f t="shared" si="1"/>
        <v>0</v>
      </c>
    </row>
    <row r="34" spans="1:8">
      <c r="A34" s="136" t="s">
        <v>604</v>
      </c>
      <c r="B34" s="94">
        <v>0</v>
      </c>
      <c r="C34" s="94">
        <v>0</v>
      </c>
      <c r="D34" s="82">
        <f>B34+C34</f>
        <v>0</v>
      </c>
      <c r="E34" s="94">
        <v>0</v>
      </c>
      <c r="F34" s="94">
        <v>0</v>
      </c>
      <c r="G34" s="82">
        <f t="shared" si="1"/>
        <v>0</v>
      </c>
    </row>
    <row r="35" spans="1:8">
      <c r="A35" s="136" t="s">
        <v>605</v>
      </c>
      <c r="B35" s="82">
        <f>B36</f>
        <v>0</v>
      </c>
      <c r="C35" s="82">
        <f>C36</f>
        <v>140000</v>
      </c>
      <c r="D35" s="82">
        <f>B35+C35</f>
        <v>140000</v>
      </c>
      <c r="E35" s="82">
        <f>E36</f>
        <v>140000</v>
      </c>
      <c r="F35" s="82">
        <f>F36</f>
        <v>140000</v>
      </c>
      <c r="G35" s="82">
        <f t="shared" si="1"/>
        <v>140000</v>
      </c>
    </row>
    <row r="36" spans="1:8">
      <c r="A36" s="163" t="s">
        <v>606</v>
      </c>
      <c r="B36" s="94">
        <v>0</v>
      </c>
      <c r="C36" s="94">
        <v>140000</v>
      </c>
      <c r="D36" s="82">
        <f>B36+C36</f>
        <v>140000</v>
      </c>
      <c r="E36" s="94">
        <v>140000</v>
      </c>
      <c r="F36" s="94">
        <v>140000</v>
      </c>
      <c r="G36" s="82">
        <f t="shared" si="1"/>
        <v>140000</v>
      </c>
    </row>
    <row r="37" spans="1:8">
      <c r="A37" s="136" t="s">
        <v>607</v>
      </c>
      <c r="B37" s="82">
        <f>B38+B39</f>
        <v>0</v>
      </c>
      <c r="C37" s="82">
        <f t="shared" ref="C37:F37" si="6">C38+C39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1"/>
        <v>0</v>
      </c>
    </row>
    <row r="38" spans="1:8">
      <c r="A38" s="163" t="s">
        <v>608</v>
      </c>
      <c r="B38" s="82"/>
      <c r="C38" s="82"/>
      <c r="D38" s="82">
        <f>B38+C38</f>
        <v>0</v>
      </c>
      <c r="E38" s="82"/>
      <c r="F38" s="82"/>
      <c r="G38" s="82">
        <f t="shared" si="1"/>
        <v>0</v>
      </c>
    </row>
    <row r="39" spans="1:8">
      <c r="A39" s="163" t="s">
        <v>609</v>
      </c>
      <c r="B39" s="82"/>
      <c r="C39" s="82"/>
      <c r="D39" s="82">
        <f>B39+C39</f>
        <v>0</v>
      </c>
      <c r="E39" s="82"/>
      <c r="F39" s="82"/>
      <c r="G39" s="82">
        <f t="shared" si="1"/>
        <v>0</v>
      </c>
    </row>
    <row r="40" spans="1:8">
      <c r="A40" s="100"/>
      <c r="B40" s="82"/>
      <c r="C40" s="82"/>
      <c r="D40" s="82"/>
      <c r="E40" s="82"/>
      <c r="F40" s="82"/>
      <c r="G40" s="82"/>
    </row>
    <row r="41" spans="1:8">
      <c r="A41" s="105" t="s">
        <v>610</v>
      </c>
      <c r="B41" s="84">
        <f>B9+B10+B11+B12+B13+B14+B15+B16+B28++B34+B35+B37</f>
        <v>53485135.230000004</v>
      </c>
      <c r="C41" s="84">
        <f t="shared" ref="C41:G41" si="7">C9+C10+C11+C12+C13+C14+C15+C16+C28++C34+C35+C37</f>
        <v>2251927.36</v>
      </c>
      <c r="D41" s="84">
        <f t="shared" si="7"/>
        <v>55737062.590000004</v>
      </c>
      <c r="E41" s="84">
        <f t="shared" si="7"/>
        <v>34406107.080000006</v>
      </c>
      <c r="F41" s="84">
        <f t="shared" si="7"/>
        <v>34406107.080000006</v>
      </c>
      <c r="G41" s="84">
        <f t="shared" si="7"/>
        <v>-19079028.149999999</v>
      </c>
    </row>
    <row r="42" spans="1:8">
      <c r="A42" s="105" t="s">
        <v>611</v>
      </c>
      <c r="B42" s="164"/>
      <c r="C42" s="164"/>
      <c r="D42" s="164"/>
      <c r="E42" s="164"/>
      <c r="F42" s="164"/>
      <c r="G42" s="84">
        <f>IF((F41-B41)&lt;0,0,(F41-B41))</f>
        <v>0</v>
      </c>
      <c r="H42" s="161"/>
    </row>
    <row r="43" spans="1:8">
      <c r="A43" s="100"/>
      <c r="B43" s="83"/>
      <c r="C43" s="83"/>
      <c r="D43" s="83"/>
      <c r="E43" s="83"/>
      <c r="F43" s="83"/>
      <c r="G43" s="83"/>
    </row>
    <row r="44" spans="1:8">
      <c r="A44" s="105" t="s">
        <v>612</v>
      </c>
      <c r="B44" s="83"/>
      <c r="C44" s="83"/>
      <c r="D44" s="83"/>
      <c r="E44" s="83"/>
      <c r="F44" s="83"/>
      <c r="G44" s="83"/>
    </row>
    <row r="45" spans="1:8">
      <c r="A45" s="136" t="s">
        <v>613</v>
      </c>
      <c r="B45" s="82">
        <f>SUM(B46:B53)</f>
        <v>0</v>
      </c>
      <c r="C45" s="82">
        <f t="shared" ref="C45:F45" si="8">SUM(C46:C53)</f>
        <v>0</v>
      </c>
      <c r="D45" s="82">
        <f t="shared" si="8"/>
        <v>0</v>
      </c>
      <c r="E45" s="82">
        <f t="shared" si="8"/>
        <v>0</v>
      </c>
      <c r="F45" s="82">
        <f t="shared" si="8"/>
        <v>0</v>
      </c>
      <c r="G45" s="82">
        <f>F45-B45</f>
        <v>0</v>
      </c>
    </row>
    <row r="46" spans="1:8">
      <c r="A46" s="165" t="s">
        <v>614</v>
      </c>
      <c r="B46" s="82"/>
      <c r="C46" s="82"/>
      <c r="D46" s="82">
        <f>B46+C46</f>
        <v>0</v>
      </c>
      <c r="E46" s="82"/>
      <c r="F46" s="82"/>
      <c r="G46" s="82">
        <f>F46-B46</f>
        <v>0</v>
      </c>
    </row>
    <row r="47" spans="1:8">
      <c r="A47" s="165" t="s">
        <v>615</v>
      </c>
      <c r="B47" s="82"/>
      <c r="C47" s="82"/>
      <c r="D47" s="82">
        <f t="shared" ref="D47:D53" si="9">B47+C47</f>
        <v>0</v>
      </c>
      <c r="E47" s="82"/>
      <c r="F47" s="82"/>
      <c r="G47" s="82">
        <f t="shared" ref="G47:G48" si="10">F47-B47</f>
        <v>0</v>
      </c>
    </row>
    <row r="48" spans="1:8">
      <c r="A48" s="165" t="s">
        <v>616</v>
      </c>
      <c r="B48" s="94">
        <v>0</v>
      </c>
      <c r="C48" s="94">
        <v>0</v>
      </c>
      <c r="D48" s="82">
        <f t="shared" si="9"/>
        <v>0</v>
      </c>
      <c r="E48" s="94">
        <v>0</v>
      </c>
      <c r="F48" s="94">
        <v>0</v>
      </c>
      <c r="G48" s="82">
        <f t="shared" si="10"/>
        <v>0</v>
      </c>
    </row>
    <row r="49" spans="1:7" ht="28.8">
      <c r="A49" s="165" t="s">
        <v>617</v>
      </c>
      <c r="B49" s="94">
        <v>0</v>
      </c>
      <c r="C49" s="94">
        <v>0</v>
      </c>
      <c r="D49" s="82">
        <f t="shared" si="9"/>
        <v>0</v>
      </c>
      <c r="E49" s="94">
        <v>0</v>
      </c>
      <c r="F49" s="94">
        <v>0</v>
      </c>
      <c r="G49" s="82">
        <f>F49-B49</f>
        <v>0</v>
      </c>
    </row>
    <row r="50" spans="1:7">
      <c r="A50" s="165" t="s">
        <v>618</v>
      </c>
      <c r="B50" s="82"/>
      <c r="C50" s="82"/>
      <c r="D50" s="82">
        <f t="shared" si="9"/>
        <v>0</v>
      </c>
      <c r="E50" s="82"/>
      <c r="F50" s="82"/>
      <c r="G50" s="82">
        <f t="shared" ref="G50:G63" si="11">F50-B50</f>
        <v>0</v>
      </c>
    </row>
    <row r="51" spans="1:7">
      <c r="A51" s="165" t="s">
        <v>619</v>
      </c>
      <c r="B51" s="82"/>
      <c r="C51" s="82"/>
      <c r="D51" s="82">
        <f t="shared" si="9"/>
        <v>0</v>
      </c>
      <c r="E51" s="82"/>
      <c r="F51" s="82"/>
      <c r="G51" s="82">
        <f t="shared" si="11"/>
        <v>0</v>
      </c>
    </row>
    <row r="52" spans="1:7" ht="28.8">
      <c r="A52" s="166" t="s">
        <v>620</v>
      </c>
      <c r="B52" s="82"/>
      <c r="C52" s="82"/>
      <c r="D52" s="82">
        <f t="shared" si="9"/>
        <v>0</v>
      </c>
      <c r="E52" s="82"/>
      <c r="F52" s="82"/>
      <c r="G52" s="82">
        <f t="shared" si="11"/>
        <v>0</v>
      </c>
    </row>
    <row r="53" spans="1:7">
      <c r="A53" s="163" t="s">
        <v>621</v>
      </c>
      <c r="B53" s="82"/>
      <c r="C53" s="82"/>
      <c r="D53" s="82">
        <f t="shared" si="9"/>
        <v>0</v>
      </c>
      <c r="E53" s="82"/>
      <c r="F53" s="82"/>
      <c r="G53" s="82">
        <f t="shared" si="11"/>
        <v>0</v>
      </c>
    </row>
    <row r="54" spans="1:7">
      <c r="A54" s="136" t="s">
        <v>622</v>
      </c>
      <c r="B54" s="82">
        <f>SUM(B55:B58)</f>
        <v>0</v>
      </c>
      <c r="C54" s="82">
        <f t="shared" ref="C54:F54" si="12">SUM(C55:C58)</f>
        <v>0</v>
      </c>
      <c r="D54" s="82">
        <f t="shared" si="12"/>
        <v>0</v>
      </c>
      <c r="E54" s="82">
        <f t="shared" si="12"/>
        <v>0</v>
      </c>
      <c r="F54" s="82">
        <f t="shared" si="12"/>
        <v>0</v>
      </c>
      <c r="G54" s="82">
        <f t="shared" si="11"/>
        <v>0</v>
      </c>
    </row>
    <row r="55" spans="1:7">
      <c r="A55" s="166" t="s">
        <v>623</v>
      </c>
      <c r="B55" s="82"/>
      <c r="C55" s="82"/>
      <c r="D55" s="82">
        <f t="shared" ref="D55:D58" si="13">B55+C55</f>
        <v>0</v>
      </c>
      <c r="E55" s="82"/>
      <c r="F55" s="82"/>
      <c r="G55" s="82">
        <f t="shared" si="11"/>
        <v>0</v>
      </c>
    </row>
    <row r="56" spans="1:7">
      <c r="A56" s="165" t="s">
        <v>624</v>
      </c>
      <c r="B56" s="82"/>
      <c r="C56" s="82"/>
      <c r="D56" s="82">
        <f t="shared" si="13"/>
        <v>0</v>
      </c>
      <c r="E56" s="82"/>
      <c r="F56" s="82"/>
      <c r="G56" s="82">
        <f t="shared" si="11"/>
        <v>0</v>
      </c>
    </row>
    <row r="57" spans="1:7">
      <c r="A57" s="165" t="s">
        <v>625</v>
      </c>
      <c r="B57" s="82"/>
      <c r="C57" s="82"/>
      <c r="D57" s="82">
        <f t="shared" si="13"/>
        <v>0</v>
      </c>
      <c r="E57" s="82"/>
      <c r="F57" s="82"/>
      <c r="G57" s="82">
        <f t="shared" si="11"/>
        <v>0</v>
      </c>
    </row>
    <row r="58" spans="1:7">
      <c r="A58" s="166" t="s">
        <v>626</v>
      </c>
      <c r="B58" s="94">
        <v>0</v>
      </c>
      <c r="C58" s="94">
        <v>0</v>
      </c>
      <c r="D58" s="82">
        <f t="shared" si="13"/>
        <v>0</v>
      </c>
      <c r="E58" s="94">
        <v>0</v>
      </c>
      <c r="F58" s="94">
        <v>0</v>
      </c>
      <c r="G58" s="82">
        <f t="shared" si="11"/>
        <v>0</v>
      </c>
    </row>
    <row r="59" spans="1:7">
      <c r="A59" s="136" t="s">
        <v>627</v>
      </c>
      <c r="B59" s="82">
        <f>B60+B61</f>
        <v>0</v>
      </c>
      <c r="C59" s="82">
        <f t="shared" ref="C59:F59" si="14">C60+C61</f>
        <v>0</v>
      </c>
      <c r="D59" s="82">
        <f t="shared" si="14"/>
        <v>0</v>
      </c>
      <c r="E59" s="82">
        <f t="shared" si="14"/>
        <v>0</v>
      </c>
      <c r="F59" s="82">
        <f t="shared" si="14"/>
        <v>0</v>
      </c>
      <c r="G59" s="82">
        <f t="shared" si="11"/>
        <v>0</v>
      </c>
    </row>
    <row r="60" spans="1:7">
      <c r="A60" s="165" t="s">
        <v>628</v>
      </c>
      <c r="B60" s="94">
        <v>0</v>
      </c>
      <c r="C60" s="94">
        <v>0</v>
      </c>
      <c r="D60" s="82">
        <f t="shared" ref="D60:D63" si="15">B60+C60</f>
        <v>0</v>
      </c>
      <c r="E60" s="94">
        <v>0</v>
      </c>
      <c r="F60" s="94">
        <v>0</v>
      </c>
      <c r="G60" s="82">
        <f t="shared" si="11"/>
        <v>0</v>
      </c>
    </row>
    <row r="61" spans="1:7">
      <c r="A61" s="165" t="s">
        <v>629</v>
      </c>
      <c r="B61" s="94">
        <v>0</v>
      </c>
      <c r="C61" s="94">
        <v>0</v>
      </c>
      <c r="D61" s="82">
        <f t="shared" si="15"/>
        <v>0</v>
      </c>
      <c r="E61" s="94">
        <v>0</v>
      </c>
      <c r="F61" s="94">
        <v>0</v>
      </c>
      <c r="G61" s="82">
        <f t="shared" si="11"/>
        <v>0</v>
      </c>
    </row>
    <row r="62" spans="1:7">
      <c r="A62" s="136" t="s">
        <v>630</v>
      </c>
      <c r="B62" s="94">
        <v>0</v>
      </c>
      <c r="C62" s="94">
        <v>0</v>
      </c>
      <c r="D62" s="82">
        <f t="shared" si="15"/>
        <v>0</v>
      </c>
      <c r="E62" s="94">
        <v>0</v>
      </c>
      <c r="F62" s="94">
        <v>0</v>
      </c>
      <c r="G62" s="82">
        <f t="shared" si="11"/>
        <v>0</v>
      </c>
    </row>
    <row r="63" spans="1:7">
      <c r="A63" s="136" t="s">
        <v>631</v>
      </c>
      <c r="B63" s="94">
        <v>0</v>
      </c>
      <c r="C63" s="94">
        <v>0</v>
      </c>
      <c r="D63" s="82">
        <f t="shared" si="15"/>
        <v>0</v>
      </c>
      <c r="E63" s="94">
        <v>0</v>
      </c>
      <c r="F63" s="82"/>
      <c r="G63" s="82">
        <f t="shared" si="11"/>
        <v>0</v>
      </c>
    </row>
    <row r="64" spans="1:7">
      <c r="A64" s="100"/>
      <c r="B64" s="83"/>
      <c r="C64" s="83"/>
      <c r="D64" s="83"/>
      <c r="E64" s="83"/>
      <c r="F64" s="83"/>
      <c r="G64" s="83"/>
    </row>
    <row r="65" spans="1:7">
      <c r="A65" s="105" t="s">
        <v>632</v>
      </c>
      <c r="B65" s="84">
        <f>B45+B54+B59+B62+B63</f>
        <v>0</v>
      </c>
      <c r="C65" s="84">
        <f t="shared" ref="C65:F65" si="16">C45+C54+C59+C62+C63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>F65-B65</f>
        <v>0</v>
      </c>
    </row>
    <row r="66" spans="1:7">
      <c r="A66" s="100"/>
      <c r="B66" s="83"/>
      <c r="C66" s="83"/>
      <c r="D66" s="83"/>
      <c r="E66" s="83"/>
      <c r="F66" s="83"/>
      <c r="G66" s="83"/>
    </row>
    <row r="67" spans="1:7">
      <c r="A67" s="105" t="s">
        <v>633</v>
      </c>
      <c r="B67" s="84">
        <f>B68</f>
        <v>0</v>
      </c>
      <c r="C67" s="84">
        <f t="shared" ref="C67:G67" si="17">C68</f>
        <v>0</v>
      </c>
      <c r="D67" s="84">
        <f t="shared" si="17"/>
        <v>0</v>
      </c>
      <c r="E67" s="84">
        <f t="shared" si="17"/>
        <v>0</v>
      </c>
      <c r="F67" s="84">
        <f t="shared" si="17"/>
        <v>0</v>
      </c>
      <c r="G67" s="84">
        <f t="shared" si="17"/>
        <v>0</v>
      </c>
    </row>
    <row r="68" spans="1:7">
      <c r="A68" s="136" t="s">
        <v>634</v>
      </c>
      <c r="B68" s="94">
        <v>0</v>
      </c>
      <c r="C68" s="94">
        <v>0</v>
      </c>
      <c r="D68" s="82">
        <f>B68+C68</f>
        <v>0</v>
      </c>
      <c r="E68" s="94">
        <v>0</v>
      </c>
      <c r="F68" s="94">
        <v>0</v>
      </c>
      <c r="G68" s="82">
        <f t="shared" ref="G68" si="18">F68-B68</f>
        <v>0</v>
      </c>
    </row>
    <row r="69" spans="1:7">
      <c r="A69" s="100"/>
      <c r="B69" s="83"/>
      <c r="C69" s="83"/>
      <c r="D69" s="83"/>
      <c r="E69" s="83"/>
      <c r="F69" s="83"/>
      <c r="G69" s="83"/>
    </row>
    <row r="70" spans="1:7">
      <c r="A70" s="105" t="s">
        <v>635</v>
      </c>
      <c r="B70" s="84">
        <f>B41+B65+B67</f>
        <v>53485135.230000004</v>
      </c>
      <c r="C70" s="84">
        <f t="shared" ref="C70:G70" si="19">C41+C65+C67</f>
        <v>2251927.36</v>
      </c>
      <c r="D70" s="84">
        <f t="shared" si="19"/>
        <v>55737062.590000004</v>
      </c>
      <c r="E70" s="84">
        <f t="shared" si="19"/>
        <v>34406107.080000006</v>
      </c>
      <c r="F70" s="84">
        <f t="shared" si="19"/>
        <v>34406107.080000006</v>
      </c>
      <c r="G70" s="84">
        <f t="shared" si="19"/>
        <v>-19079028.149999999</v>
      </c>
    </row>
    <row r="71" spans="1:7">
      <c r="A71" s="100"/>
      <c r="B71" s="83"/>
      <c r="C71" s="83"/>
      <c r="D71" s="83"/>
      <c r="E71" s="83"/>
      <c r="F71" s="83"/>
      <c r="G71" s="83"/>
    </row>
    <row r="72" spans="1:7">
      <c r="A72" s="105" t="s">
        <v>636</v>
      </c>
      <c r="B72" s="83"/>
      <c r="C72" s="83"/>
      <c r="D72" s="83"/>
      <c r="E72" s="83"/>
      <c r="F72" s="83"/>
      <c r="G72" s="83"/>
    </row>
    <row r="73" spans="1:7">
      <c r="A73" s="167" t="s">
        <v>637</v>
      </c>
      <c r="B73" s="94">
        <v>0</v>
      </c>
      <c r="C73" s="94">
        <v>0</v>
      </c>
      <c r="D73" s="82">
        <f t="shared" ref="D73:D74" si="20">B73+C73</f>
        <v>0</v>
      </c>
      <c r="E73" s="94">
        <v>0</v>
      </c>
      <c r="F73" s="94">
        <v>0</v>
      </c>
      <c r="G73" s="82">
        <f t="shared" ref="G73:G74" si="21">F73-B73</f>
        <v>0</v>
      </c>
    </row>
    <row r="74" spans="1:7" ht="28.8">
      <c r="A74" s="167" t="s">
        <v>638</v>
      </c>
      <c r="B74" s="94">
        <v>0</v>
      </c>
      <c r="C74" s="94">
        <v>0</v>
      </c>
      <c r="D74" s="82">
        <f t="shared" si="20"/>
        <v>0</v>
      </c>
      <c r="E74" s="94">
        <v>0</v>
      </c>
      <c r="F74" s="94">
        <v>0</v>
      </c>
      <c r="G74" s="82">
        <f t="shared" si="21"/>
        <v>0</v>
      </c>
    </row>
    <row r="75" spans="1:7">
      <c r="A75" s="143" t="s">
        <v>639</v>
      </c>
      <c r="B75" s="84">
        <f>B73+B74</f>
        <v>0</v>
      </c>
      <c r="C75" s="84">
        <f t="shared" ref="C75:G75" si="22">C73+C74</f>
        <v>0</v>
      </c>
      <c r="D75" s="84">
        <f t="shared" si="22"/>
        <v>0</v>
      </c>
      <c r="E75" s="84">
        <f t="shared" si="22"/>
        <v>0</v>
      </c>
      <c r="F75" s="84">
        <f t="shared" si="22"/>
        <v>0</v>
      </c>
      <c r="G75" s="84">
        <f t="shared" si="22"/>
        <v>0</v>
      </c>
    </row>
    <row r="76" spans="1:7">
      <c r="A76" s="42"/>
      <c r="B76" s="133"/>
      <c r="C76" s="133"/>
      <c r="D76" s="133"/>
      <c r="E76" s="133"/>
      <c r="F76" s="133"/>
      <c r="G76" s="133"/>
    </row>
    <row r="77" spans="1:7">
      <c r="B77" s="168"/>
      <c r="C77" s="168"/>
      <c r="D77" s="168"/>
      <c r="E77" s="168"/>
      <c r="F77" s="168"/>
      <c r="G77" s="168"/>
    </row>
    <row r="78" spans="1:7">
      <c r="B78" s="168"/>
      <c r="C78" s="168"/>
      <c r="D78" s="168">
        <f>B78+C78</f>
        <v>0</v>
      </c>
      <c r="E78" s="168"/>
      <c r="F78" s="168"/>
      <c r="G78" s="169">
        <f t="shared" ref="G78" si="23">B78-F78</f>
        <v>0</v>
      </c>
    </row>
    <row r="79" spans="1:7">
      <c r="B79" s="168"/>
      <c r="C79" s="168"/>
      <c r="D79" s="168"/>
      <c r="E79" s="168"/>
      <c r="F79" s="168"/>
      <c r="G79" s="169"/>
    </row>
    <row r="80" spans="1:7">
      <c r="B80" s="170"/>
      <c r="C80" s="170"/>
      <c r="D80" s="170"/>
      <c r="E80" s="170"/>
      <c r="F80" s="170"/>
      <c r="G80" s="17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214" t="s">
        <v>0</v>
      </c>
      <c r="B1" s="215"/>
      <c r="C1" s="215"/>
      <c r="D1" s="215"/>
      <c r="E1" s="215"/>
      <c r="F1" s="215"/>
      <c r="G1" s="215"/>
    </row>
    <row r="2" spans="1:8">
      <c r="A2" s="218" t="s">
        <v>343</v>
      </c>
      <c r="B2" s="218"/>
      <c r="C2" s="218"/>
      <c r="D2" s="218"/>
      <c r="E2" s="218"/>
      <c r="F2" s="218"/>
      <c r="G2" s="218"/>
    </row>
    <row r="3" spans="1:8">
      <c r="A3" s="219" t="s">
        <v>1</v>
      </c>
      <c r="B3" s="219"/>
      <c r="C3" s="219"/>
      <c r="D3" s="219"/>
      <c r="E3" s="219"/>
      <c r="F3" s="219"/>
      <c r="G3" s="219"/>
    </row>
    <row r="4" spans="1:8">
      <c r="A4" s="219" t="s">
        <v>2</v>
      </c>
      <c r="B4" s="219"/>
      <c r="C4" s="219"/>
      <c r="D4" s="219"/>
      <c r="E4" s="219"/>
      <c r="F4" s="219"/>
      <c r="G4" s="219"/>
    </row>
    <row r="5" spans="1:8">
      <c r="A5" s="220" t="s">
        <v>344</v>
      </c>
      <c r="B5" s="220"/>
      <c r="C5" s="220"/>
      <c r="D5" s="220"/>
      <c r="E5" s="220"/>
      <c r="F5" s="220"/>
      <c r="G5" s="220"/>
    </row>
    <row r="6" spans="1:8">
      <c r="A6" s="211" t="s">
        <v>3</v>
      </c>
      <c r="B6" s="211"/>
      <c r="C6" s="211"/>
      <c r="D6" s="211"/>
      <c r="E6" s="211"/>
      <c r="F6" s="211"/>
      <c r="G6" s="211"/>
    </row>
    <row r="7" spans="1:8">
      <c r="A7" s="216" t="s">
        <v>4</v>
      </c>
      <c r="B7" s="216" t="s">
        <v>5</v>
      </c>
      <c r="C7" s="216"/>
      <c r="D7" s="216"/>
      <c r="E7" s="216"/>
      <c r="F7" s="216"/>
      <c r="G7" s="217" t="s">
        <v>6</v>
      </c>
    </row>
    <row r="8" spans="1:8" ht="28.8">
      <c r="A8" s="216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16"/>
    </row>
    <row r="9" spans="1:8">
      <c r="A9" s="7" t="s">
        <v>12</v>
      </c>
      <c r="B9" s="86">
        <f>B10+B18+B189+B28+B38+B48+B58+B62+B71+B75</f>
        <v>53485135.230000004</v>
      </c>
      <c r="C9" s="86">
        <f t="shared" ref="C9:G9" si="0">C10+C18+C189+C28+C38+C48+C58+C62+C71+C75</f>
        <v>11590813.509999998</v>
      </c>
      <c r="D9" s="86">
        <f t="shared" si="0"/>
        <v>65075948.739999995</v>
      </c>
      <c r="E9" s="86">
        <f t="shared" si="0"/>
        <v>41897560.579999998</v>
      </c>
      <c r="F9" s="86">
        <f t="shared" si="0"/>
        <v>41041581.889999993</v>
      </c>
      <c r="G9" s="86">
        <f t="shared" si="0"/>
        <v>23178388.159999996</v>
      </c>
    </row>
    <row r="10" spans="1:8">
      <c r="A10" s="8" t="s">
        <v>13</v>
      </c>
      <c r="B10" s="87">
        <f>SUM(B11:B17)</f>
        <v>24877550.450000003</v>
      </c>
      <c r="C10" s="87">
        <f t="shared" ref="C10:G10" si="1">SUM(C11:C17)</f>
        <v>2114227.56</v>
      </c>
      <c r="D10" s="87">
        <f t="shared" si="1"/>
        <v>26991778.010000002</v>
      </c>
      <c r="E10" s="87">
        <f t="shared" si="1"/>
        <v>15891400.460000001</v>
      </c>
      <c r="F10" s="87">
        <f t="shared" si="1"/>
        <v>15886842.460000001</v>
      </c>
      <c r="G10" s="87">
        <f t="shared" si="1"/>
        <v>11100377.549999999</v>
      </c>
    </row>
    <row r="11" spans="1:8">
      <c r="A11" s="9" t="s">
        <v>14</v>
      </c>
      <c r="B11" s="92">
        <v>11249471.550000001</v>
      </c>
      <c r="C11" s="92">
        <v>60660.75</v>
      </c>
      <c r="D11" s="87">
        <f>B11+C11</f>
        <v>11310132.300000001</v>
      </c>
      <c r="E11" s="92">
        <v>6811183.6500000004</v>
      </c>
      <c r="F11" s="92">
        <v>6811183.6500000004</v>
      </c>
      <c r="G11" s="87">
        <f>D11-E11</f>
        <v>4498948.6500000004</v>
      </c>
      <c r="H11" s="45" t="s">
        <v>161</v>
      </c>
    </row>
    <row r="12" spans="1:8">
      <c r="A12" s="9" t="s">
        <v>15</v>
      </c>
      <c r="B12" s="92">
        <v>2990475.15</v>
      </c>
      <c r="C12" s="92">
        <v>260000</v>
      </c>
      <c r="D12" s="87">
        <f t="shared" ref="D12:D17" si="2">B12+C12</f>
        <v>3250475.15</v>
      </c>
      <c r="E12" s="92">
        <v>3130383.68</v>
      </c>
      <c r="F12" s="92">
        <v>3130383.68</v>
      </c>
      <c r="G12" s="87">
        <f t="shared" ref="G12:G17" si="3">D12-E12</f>
        <v>120091.46999999974</v>
      </c>
      <c r="H12" s="45" t="s">
        <v>162</v>
      </c>
    </row>
    <row r="13" spans="1:8">
      <c r="A13" s="9" t="s">
        <v>16</v>
      </c>
      <c r="B13" s="92">
        <v>3123677.58</v>
      </c>
      <c r="C13" s="92">
        <v>78668.95</v>
      </c>
      <c r="D13" s="87">
        <f t="shared" si="2"/>
        <v>3202346.5300000003</v>
      </c>
      <c r="E13" s="92">
        <v>969334.74</v>
      </c>
      <c r="F13" s="92">
        <v>969334.74</v>
      </c>
      <c r="G13" s="87">
        <f t="shared" si="3"/>
        <v>2233011.79</v>
      </c>
      <c r="H13" s="45" t="s">
        <v>163</v>
      </c>
    </row>
    <row r="14" spans="1:8">
      <c r="A14" s="9" t="s">
        <v>17</v>
      </c>
      <c r="B14" s="92">
        <v>2895386.16</v>
      </c>
      <c r="C14" s="92">
        <v>10349</v>
      </c>
      <c r="D14" s="87">
        <f t="shared" si="2"/>
        <v>2905735.16</v>
      </c>
      <c r="E14" s="92">
        <v>1581139.03</v>
      </c>
      <c r="F14" s="92">
        <v>1581139.03</v>
      </c>
      <c r="G14" s="87">
        <f t="shared" si="3"/>
        <v>1324596.1300000001</v>
      </c>
      <c r="H14" s="45" t="s">
        <v>164</v>
      </c>
    </row>
    <row r="15" spans="1:8">
      <c r="A15" s="9" t="s">
        <v>18</v>
      </c>
      <c r="B15" s="92">
        <v>1049510</v>
      </c>
      <c r="C15" s="92">
        <v>1692536.71</v>
      </c>
      <c r="D15" s="87">
        <f t="shared" si="2"/>
        <v>2742046.71</v>
      </c>
      <c r="E15" s="92">
        <v>1263406.1499999999</v>
      </c>
      <c r="F15" s="92">
        <v>1258848.1499999999</v>
      </c>
      <c r="G15" s="87">
        <f t="shared" si="3"/>
        <v>1478640.56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92">
        <v>3569030.01</v>
      </c>
      <c r="C17" s="92">
        <v>12012.15</v>
      </c>
      <c r="D17" s="87">
        <f t="shared" si="2"/>
        <v>3581042.1599999997</v>
      </c>
      <c r="E17" s="92">
        <v>2135953.21</v>
      </c>
      <c r="F17" s="92">
        <v>2135953.21</v>
      </c>
      <c r="G17" s="87">
        <f t="shared" si="3"/>
        <v>1445088.9499999997</v>
      </c>
      <c r="H17" s="45" t="s">
        <v>167</v>
      </c>
    </row>
    <row r="18" spans="1:8">
      <c r="A18" s="8" t="s">
        <v>21</v>
      </c>
      <c r="B18" s="87">
        <f>SUM(B19:B27)</f>
        <v>5389836.2599999998</v>
      </c>
      <c r="C18" s="87">
        <f t="shared" ref="C18:G18" si="4">SUM(C19:C27)</f>
        <v>875789.83000000007</v>
      </c>
      <c r="D18" s="87">
        <f t="shared" si="4"/>
        <v>6265626.0899999999</v>
      </c>
      <c r="E18" s="87">
        <f t="shared" si="4"/>
        <v>4394417.47</v>
      </c>
      <c r="F18" s="87">
        <f t="shared" si="4"/>
        <v>4394417.47</v>
      </c>
      <c r="G18" s="87">
        <f t="shared" si="4"/>
        <v>1871208.6199999999</v>
      </c>
    </row>
    <row r="19" spans="1:8">
      <c r="A19" s="9" t="s">
        <v>22</v>
      </c>
      <c r="B19" s="92">
        <v>676741.23</v>
      </c>
      <c r="C19" s="92">
        <v>-20000</v>
      </c>
      <c r="D19" s="87">
        <f t="shared" ref="D19:D27" si="5">B19+C19</f>
        <v>656741.23</v>
      </c>
      <c r="E19" s="92">
        <v>298053.84999999998</v>
      </c>
      <c r="F19" s="92">
        <v>298053.84999999998</v>
      </c>
      <c r="G19" s="87">
        <f t="shared" ref="G19:G27" si="6">D19-E19</f>
        <v>358687.38</v>
      </c>
      <c r="H19" s="46" t="s">
        <v>168</v>
      </c>
    </row>
    <row r="20" spans="1:8">
      <c r="A20" s="9" t="s">
        <v>23</v>
      </c>
      <c r="B20" s="92">
        <v>71713.600000000006</v>
      </c>
      <c r="C20" s="92">
        <v>0</v>
      </c>
      <c r="D20" s="87">
        <f t="shared" si="5"/>
        <v>71713.600000000006</v>
      </c>
      <c r="E20" s="92">
        <v>8517.56</v>
      </c>
      <c r="F20" s="92">
        <v>8517.56</v>
      </c>
      <c r="G20" s="87">
        <f t="shared" si="6"/>
        <v>63196.040000000008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92">
        <v>2916180</v>
      </c>
      <c r="C22" s="92">
        <v>332000</v>
      </c>
      <c r="D22" s="87">
        <f t="shared" si="5"/>
        <v>3248180</v>
      </c>
      <c r="E22" s="92">
        <v>2474534.5099999998</v>
      </c>
      <c r="F22" s="92">
        <v>2474534.5099999998</v>
      </c>
      <c r="G22" s="87">
        <f t="shared" si="6"/>
        <v>773645.49000000022</v>
      </c>
      <c r="H22" s="46" t="s">
        <v>171</v>
      </c>
    </row>
    <row r="23" spans="1:8">
      <c r="A23" s="9" t="s">
        <v>26</v>
      </c>
      <c r="B23" s="92">
        <v>312528</v>
      </c>
      <c r="C23" s="92">
        <v>0</v>
      </c>
      <c r="D23" s="87">
        <f t="shared" si="5"/>
        <v>312528</v>
      </c>
      <c r="E23" s="92">
        <v>136228.1</v>
      </c>
      <c r="F23" s="92">
        <v>136228.1</v>
      </c>
      <c r="G23" s="87">
        <f t="shared" si="6"/>
        <v>176299.9</v>
      </c>
      <c r="H23" s="46" t="s">
        <v>172</v>
      </c>
    </row>
    <row r="24" spans="1:8">
      <c r="A24" s="9" t="s">
        <v>27</v>
      </c>
      <c r="B24" s="92">
        <v>901680</v>
      </c>
      <c r="C24" s="92">
        <v>358189.83</v>
      </c>
      <c r="D24" s="87">
        <f t="shared" si="5"/>
        <v>1259869.83</v>
      </c>
      <c r="E24" s="92">
        <v>974087.66</v>
      </c>
      <c r="F24" s="92">
        <v>974087.66</v>
      </c>
      <c r="G24" s="87">
        <f t="shared" si="6"/>
        <v>285782.17000000004</v>
      </c>
      <c r="H24" s="46" t="s">
        <v>173</v>
      </c>
    </row>
    <row r="25" spans="1:8">
      <c r="A25" s="9" t="s">
        <v>28</v>
      </c>
      <c r="B25" s="92">
        <v>136164</v>
      </c>
      <c r="C25" s="92">
        <v>-2000</v>
      </c>
      <c r="D25" s="87">
        <f t="shared" si="5"/>
        <v>134164</v>
      </c>
      <c r="E25" s="92">
        <v>7470.05</v>
      </c>
      <c r="F25" s="92">
        <v>7470.05</v>
      </c>
      <c r="G25" s="87">
        <f t="shared" si="6"/>
        <v>126693.95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92">
        <v>374829.43</v>
      </c>
      <c r="C27" s="92">
        <v>207600</v>
      </c>
      <c r="D27" s="87">
        <f t="shared" si="5"/>
        <v>582429.42999999993</v>
      </c>
      <c r="E27" s="92">
        <v>495525.74</v>
      </c>
      <c r="F27" s="92">
        <v>495525.74</v>
      </c>
      <c r="G27" s="87">
        <f t="shared" si="6"/>
        <v>86903.689999999944</v>
      </c>
      <c r="H27" s="46" t="s">
        <v>176</v>
      </c>
    </row>
    <row r="28" spans="1:8">
      <c r="A28" s="8" t="s">
        <v>31</v>
      </c>
      <c r="B28" s="87">
        <f>SUM(B29:B37)</f>
        <v>14504187</v>
      </c>
      <c r="C28" s="87">
        <f t="shared" ref="C28:G28" si="7">SUM(C29:C37)</f>
        <v>2468079.2199999997</v>
      </c>
      <c r="D28" s="87">
        <f t="shared" si="7"/>
        <v>16972266.219999999</v>
      </c>
      <c r="E28" s="87">
        <f t="shared" si="7"/>
        <v>11343977.719999999</v>
      </c>
      <c r="F28" s="87">
        <f t="shared" si="7"/>
        <v>11300129.729999999</v>
      </c>
      <c r="G28" s="87">
        <f t="shared" si="7"/>
        <v>5628288.5</v>
      </c>
    </row>
    <row r="29" spans="1:8">
      <c r="A29" s="9" t="s">
        <v>32</v>
      </c>
      <c r="B29" s="92">
        <v>7783531.5599999996</v>
      </c>
      <c r="C29" s="92">
        <v>25000</v>
      </c>
      <c r="D29" s="87">
        <f t="shared" ref="D29:D82" si="8">B29+C29</f>
        <v>7808531.5599999996</v>
      </c>
      <c r="E29" s="92">
        <v>5384509.8399999999</v>
      </c>
      <c r="F29" s="92">
        <v>5371207.3899999997</v>
      </c>
      <c r="G29" s="87">
        <f t="shared" ref="G29:G37" si="9">D29-E29</f>
        <v>2424021.7199999997</v>
      </c>
      <c r="H29" s="47" t="s">
        <v>177</v>
      </c>
    </row>
    <row r="30" spans="1:8">
      <c r="A30" s="9" t="s">
        <v>33</v>
      </c>
      <c r="B30" s="92">
        <v>217161.28</v>
      </c>
      <c r="C30" s="92">
        <v>230000</v>
      </c>
      <c r="D30" s="87">
        <f t="shared" si="8"/>
        <v>447161.28</v>
      </c>
      <c r="E30" s="92">
        <v>247705.47</v>
      </c>
      <c r="F30" s="92">
        <v>247705.47</v>
      </c>
      <c r="G30" s="87">
        <f t="shared" si="9"/>
        <v>199455.81000000003</v>
      </c>
      <c r="H30" s="47" t="s">
        <v>178</v>
      </c>
    </row>
    <row r="31" spans="1:8">
      <c r="A31" s="9" t="s">
        <v>34</v>
      </c>
      <c r="B31" s="92">
        <v>470069.46</v>
      </c>
      <c r="C31" s="92">
        <v>1180240.3400000001</v>
      </c>
      <c r="D31" s="87">
        <f t="shared" si="8"/>
        <v>1650309.8</v>
      </c>
      <c r="E31" s="92">
        <v>1319851.24</v>
      </c>
      <c r="F31" s="92">
        <v>1319851.24</v>
      </c>
      <c r="G31" s="87">
        <f t="shared" si="9"/>
        <v>330458.56000000006</v>
      </c>
      <c r="H31" s="47" t="s">
        <v>179</v>
      </c>
    </row>
    <row r="32" spans="1:8">
      <c r="A32" s="9" t="s">
        <v>35</v>
      </c>
      <c r="B32" s="92">
        <v>675660</v>
      </c>
      <c r="C32" s="92">
        <v>78700</v>
      </c>
      <c r="D32" s="87">
        <f t="shared" si="8"/>
        <v>754360</v>
      </c>
      <c r="E32" s="92">
        <v>312908.14</v>
      </c>
      <c r="F32" s="92">
        <v>312908.14</v>
      </c>
      <c r="G32" s="87">
        <f t="shared" si="9"/>
        <v>441451.86</v>
      </c>
      <c r="H32" s="47" t="s">
        <v>180</v>
      </c>
    </row>
    <row r="33" spans="1:8">
      <c r="A33" s="9" t="s">
        <v>36</v>
      </c>
      <c r="B33" s="92">
        <v>2372012</v>
      </c>
      <c r="C33" s="92">
        <v>890953.79</v>
      </c>
      <c r="D33" s="87">
        <f t="shared" si="8"/>
        <v>3262965.79</v>
      </c>
      <c r="E33" s="92">
        <v>2317211.66</v>
      </c>
      <c r="F33" s="92">
        <v>2317211.66</v>
      </c>
      <c r="G33" s="87">
        <f t="shared" si="9"/>
        <v>945754.12999999989</v>
      </c>
      <c r="H33" s="47" t="s">
        <v>181</v>
      </c>
    </row>
    <row r="34" spans="1:8">
      <c r="A34" s="9" t="s">
        <v>37</v>
      </c>
      <c r="B34" s="92">
        <v>66708</v>
      </c>
      <c r="C34" s="92">
        <v>0</v>
      </c>
      <c r="D34" s="87">
        <f t="shared" si="8"/>
        <v>66708</v>
      </c>
      <c r="E34" s="92">
        <v>12220</v>
      </c>
      <c r="F34" s="92">
        <v>12220</v>
      </c>
      <c r="G34" s="87">
        <f t="shared" si="9"/>
        <v>54488</v>
      </c>
      <c r="H34" s="47" t="s">
        <v>182</v>
      </c>
    </row>
    <row r="35" spans="1:8">
      <c r="A35" s="9" t="s">
        <v>38</v>
      </c>
      <c r="B35" s="92">
        <v>50184</v>
      </c>
      <c r="C35" s="92">
        <v>0</v>
      </c>
      <c r="D35" s="87">
        <f t="shared" si="8"/>
        <v>50184</v>
      </c>
      <c r="E35" s="92">
        <v>6737.7</v>
      </c>
      <c r="F35" s="92">
        <v>6737.7</v>
      </c>
      <c r="G35" s="87">
        <f t="shared" si="9"/>
        <v>43446.3</v>
      </c>
      <c r="H35" s="47" t="s">
        <v>183</v>
      </c>
    </row>
    <row r="36" spans="1:8">
      <c r="A36" s="9" t="s">
        <v>39</v>
      </c>
      <c r="B36" s="92">
        <v>259351.18</v>
      </c>
      <c r="C36" s="92">
        <v>-76931.91</v>
      </c>
      <c r="D36" s="87">
        <f t="shared" si="8"/>
        <v>182419.27</v>
      </c>
      <c r="E36" s="92">
        <v>10475.24</v>
      </c>
      <c r="F36" s="92">
        <v>10475.24</v>
      </c>
      <c r="G36" s="87">
        <f t="shared" si="9"/>
        <v>171944.03</v>
      </c>
      <c r="H36" s="47" t="s">
        <v>184</v>
      </c>
    </row>
    <row r="37" spans="1:8">
      <c r="A37" s="9" t="s">
        <v>40</v>
      </c>
      <c r="B37" s="92">
        <v>2609509.52</v>
      </c>
      <c r="C37" s="92">
        <v>140117</v>
      </c>
      <c r="D37" s="87">
        <f t="shared" si="8"/>
        <v>2749626.52</v>
      </c>
      <c r="E37" s="92">
        <v>1732358.43</v>
      </c>
      <c r="F37" s="92">
        <v>1701812.89</v>
      </c>
      <c r="G37" s="87">
        <f t="shared" si="9"/>
        <v>1017268.0900000001</v>
      </c>
      <c r="H37" s="47" t="s">
        <v>185</v>
      </c>
    </row>
    <row r="38" spans="1:8">
      <c r="A38" s="8" t="s">
        <v>41</v>
      </c>
      <c r="B38" s="87">
        <f>SUM(B39:B47)</f>
        <v>0</v>
      </c>
      <c r="C38" s="87">
        <f t="shared" ref="C38:G38" si="10">SUM(C39:C47)</f>
        <v>34023.050000000003</v>
      </c>
      <c r="D38" s="87">
        <f t="shared" si="10"/>
        <v>34023.050000000003</v>
      </c>
      <c r="E38" s="87">
        <f t="shared" si="10"/>
        <v>26509.15</v>
      </c>
      <c r="F38" s="87">
        <f t="shared" si="10"/>
        <v>26509.15</v>
      </c>
      <c r="G38" s="87">
        <f t="shared" si="10"/>
        <v>7513.8999999999987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92">
        <v>0</v>
      </c>
      <c r="C40" s="92">
        <v>7423.05</v>
      </c>
      <c r="D40" s="87">
        <f t="shared" si="8"/>
        <v>7423.05</v>
      </c>
      <c r="E40" s="92">
        <v>0</v>
      </c>
      <c r="F40" s="92">
        <v>0</v>
      </c>
      <c r="G40" s="87">
        <f t="shared" si="11"/>
        <v>7423.05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92">
        <v>0</v>
      </c>
      <c r="C42" s="92">
        <v>26600</v>
      </c>
      <c r="D42" s="87">
        <f t="shared" si="8"/>
        <v>26600</v>
      </c>
      <c r="E42" s="92">
        <v>26509.15</v>
      </c>
      <c r="F42" s="92">
        <v>26509.15</v>
      </c>
      <c r="G42" s="87">
        <f t="shared" si="11"/>
        <v>90.849999999998545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1663561.52</v>
      </c>
      <c r="C48" s="87">
        <f t="shared" ref="C48:G48" si="12">SUM(C49:C57)</f>
        <v>595204.35</v>
      </c>
      <c r="D48" s="87">
        <f t="shared" si="12"/>
        <v>2258765.87</v>
      </c>
      <c r="E48" s="87">
        <f t="shared" si="12"/>
        <v>1578811.71</v>
      </c>
      <c r="F48" s="87">
        <f t="shared" si="12"/>
        <v>1578811.71</v>
      </c>
      <c r="G48" s="87">
        <f t="shared" si="12"/>
        <v>679954.16</v>
      </c>
    </row>
    <row r="49" spans="1:8">
      <c r="A49" s="9" t="s">
        <v>52</v>
      </c>
      <c r="B49" s="92">
        <v>88836</v>
      </c>
      <c r="C49" s="92">
        <v>377776.99</v>
      </c>
      <c r="D49" s="87">
        <f t="shared" si="8"/>
        <v>466612.99</v>
      </c>
      <c r="E49" s="92">
        <v>405549.92</v>
      </c>
      <c r="F49" s="92">
        <v>405549.92</v>
      </c>
      <c r="G49" s="87">
        <f t="shared" ref="G49:G57" si="13">D49-E49</f>
        <v>61063.070000000007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92">
        <v>216130</v>
      </c>
      <c r="C52" s="92">
        <v>3327.36</v>
      </c>
      <c r="D52" s="87">
        <f t="shared" si="8"/>
        <v>219457.36</v>
      </c>
      <c r="E52" s="92">
        <v>171432.55</v>
      </c>
      <c r="F52" s="92">
        <v>171432.55</v>
      </c>
      <c r="G52" s="87">
        <f t="shared" si="13"/>
        <v>48024.81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92">
        <v>1358595.52</v>
      </c>
      <c r="C54" s="92">
        <v>-494000</v>
      </c>
      <c r="D54" s="87">
        <f t="shared" si="8"/>
        <v>864595.52</v>
      </c>
      <c r="E54" s="92">
        <v>351829.24</v>
      </c>
      <c r="F54" s="92">
        <v>351829.24</v>
      </c>
      <c r="G54" s="87">
        <f t="shared" si="13"/>
        <v>512766.28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92">
        <v>0</v>
      </c>
      <c r="C56" s="92">
        <v>700000</v>
      </c>
      <c r="D56" s="87">
        <f t="shared" si="8"/>
        <v>700000</v>
      </c>
      <c r="E56" s="92">
        <v>650000</v>
      </c>
      <c r="F56" s="92">
        <v>650000</v>
      </c>
      <c r="G56" s="87">
        <f t="shared" si="13"/>
        <v>50000</v>
      </c>
      <c r="H56" s="49" t="s">
        <v>200</v>
      </c>
    </row>
    <row r="57" spans="1:8">
      <c r="A57" s="9" t="s">
        <v>60</v>
      </c>
      <c r="B57" s="92">
        <v>0</v>
      </c>
      <c r="C57" s="92">
        <v>8100</v>
      </c>
      <c r="D57" s="87">
        <f t="shared" si="8"/>
        <v>8100</v>
      </c>
      <c r="E57" s="92">
        <v>0</v>
      </c>
      <c r="F57" s="92">
        <v>0</v>
      </c>
      <c r="G57" s="87">
        <f t="shared" si="13"/>
        <v>8100</v>
      </c>
      <c r="H57" s="49" t="s">
        <v>201</v>
      </c>
    </row>
    <row r="58" spans="1:8">
      <c r="A58" s="8" t="s">
        <v>61</v>
      </c>
      <c r="B58" s="87">
        <f>SUM(B59:B61)</f>
        <v>7050000</v>
      </c>
      <c r="C58" s="87">
        <f t="shared" ref="C58:G58" si="14">SUM(C59:C61)</f>
        <v>5503489.5</v>
      </c>
      <c r="D58" s="87">
        <f t="shared" si="14"/>
        <v>12553489.5</v>
      </c>
      <c r="E58" s="87">
        <f t="shared" si="14"/>
        <v>8662444.0700000003</v>
      </c>
      <c r="F58" s="87">
        <f t="shared" si="14"/>
        <v>7854871.3700000001</v>
      </c>
      <c r="G58" s="87">
        <f t="shared" si="14"/>
        <v>3891045.4300000011</v>
      </c>
    </row>
    <row r="59" spans="1:8">
      <c r="A59" s="9" t="s">
        <v>62</v>
      </c>
      <c r="B59" s="92">
        <v>6050000</v>
      </c>
      <c r="C59" s="92">
        <v>4053177.62</v>
      </c>
      <c r="D59" s="87">
        <f t="shared" si="8"/>
        <v>10103177.620000001</v>
      </c>
      <c r="E59" s="92">
        <v>6649328.0599999996</v>
      </c>
      <c r="F59" s="92">
        <v>5841755.3600000003</v>
      </c>
      <c r="G59" s="87">
        <f t="shared" ref="G59:G61" si="15">D59-E59</f>
        <v>3453849.5600000015</v>
      </c>
      <c r="H59" s="50" t="s">
        <v>202</v>
      </c>
    </row>
    <row r="60" spans="1:8">
      <c r="A60" s="9" t="s">
        <v>63</v>
      </c>
      <c r="B60" s="92">
        <v>0</v>
      </c>
      <c r="C60" s="92">
        <v>1700311.88</v>
      </c>
      <c r="D60" s="87">
        <f t="shared" si="8"/>
        <v>1700311.88</v>
      </c>
      <c r="E60" s="92">
        <v>1700311.87</v>
      </c>
      <c r="F60" s="92">
        <v>1700311.87</v>
      </c>
      <c r="G60" s="87">
        <f t="shared" si="15"/>
        <v>9.9999997764825821E-3</v>
      </c>
      <c r="H60" s="50" t="s">
        <v>203</v>
      </c>
    </row>
    <row r="61" spans="1:8">
      <c r="A61" s="9" t="s">
        <v>64</v>
      </c>
      <c r="B61" s="92">
        <v>1000000</v>
      </c>
      <c r="C61" s="92">
        <v>-250000</v>
      </c>
      <c r="D61" s="87">
        <f t="shared" si="8"/>
        <v>750000</v>
      </c>
      <c r="E61" s="92">
        <v>312804.14</v>
      </c>
      <c r="F61" s="92">
        <v>312804.14</v>
      </c>
      <c r="G61" s="87">
        <f t="shared" si="15"/>
        <v>437195.86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53485135.230000004</v>
      </c>
      <c r="C159" s="86">
        <f t="shared" ref="C159:G159" si="47">C9+C84</f>
        <v>11590813.509999998</v>
      </c>
      <c r="D159" s="86">
        <f t="shared" si="47"/>
        <v>65075948.739999995</v>
      </c>
      <c r="E159" s="86">
        <f t="shared" si="47"/>
        <v>41897560.579999998</v>
      </c>
      <c r="F159" s="86">
        <f t="shared" si="47"/>
        <v>41041581.889999993</v>
      </c>
      <c r="G159" s="86">
        <f t="shared" si="47"/>
        <v>23178388.159999996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53.25" customHeight="1">
      <c r="A1" s="214" t="s">
        <v>88</v>
      </c>
      <c r="B1" s="214"/>
      <c r="C1" s="214"/>
      <c r="D1" s="214"/>
      <c r="E1" s="214"/>
      <c r="F1" s="214"/>
      <c r="G1" s="214"/>
    </row>
    <row r="2" spans="1:7">
      <c r="A2" s="224" t="s">
        <v>343</v>
      </c>
      <c r="B2" s="225"/>
      <c r="C2" s="225"/>
      <c r="D2" s="225"/>
      <c r="E2" s="225"/>
      <c r="F2" s="225"/>
      <c r="G2" s="226"/>
    </row>
    <row r="3" spans="1:7">
      <c r="A3" s="202" t="s">
        <v>1</v>
      </c>
      <c r="B3" s="227"/>
      <c r="C3" s="227"/>
      <c r="D3" s="227"/>
      <c r="E3" s="227"/>
      <c r="F3" s="227"/>
      <c r="G3" s="204"/>
    </row>
    <row r="4" spans="1:7">
      <c r="A4" s="202" t="s">
        <v>89</v>
      </c>
      <c r="B4" s="227"/>
      <c r="C4" s="227"/>
      <c r="D4" s="227"/>
      <c r="E4" s="227"/>
      <c r="F4" s="227"/>
      <c r="G4" s="204"/>
    </row>
    <row r="5" spans="1:7">
      <c r="A5" s="228" t="s">
        <v>344</v>
      </c>
      <c r="B5" s="229"/>
      <c r="C5" s="229"/>
      <c r="D5" s="229"/>
      <c r="E5" s="229"/>
      <c r="F5" s="229"/>
      <c r="G5" s="230"/>
    </row>
    <row r="6" spans="1:7">
      <c r="A6" s="205" t="s">
        <v>3</v>
      </c>
      <c r="B6" s="206"/>
      <c r="C6" s="206"/>
      <c r="D6" s="206"/>
      <c r="E6" s="206"/>
      <c r="F6" s="206"/>
      <c r="G6" s="207"/>
    </row>
    <row r="7" spans="1:7">
      <c r="A7" s="210" t="s">
        <v>4</v>
      </c>
      <c r="B7" s="221" t="s">
        <v>5</v>
      </c>
      <c r="C7" s="221"/>
      <c r="D7" s="221"/>
      <c r="E7" s="221"/>
      <c r="F7" s="221"/>
      <c r="G7" s="222" t="s">
        <v>6</v>
      </c>
    </row>
    <row r="8" spans="1:7" ht="28.8">
      <c r="A8" s="211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223"/>
    </row>
    <row r="9" spans="1:7">
      <c r="A9" s="14" t="s">
        <v>93</v>
      </c>
      <c r="B9" s="81">
        <f>SUM(B10:B18)</f>
        <v>53485135.229999997</v>
      </c>
      <c r="C9" s="81">
        <f t="shared" ref="C9:G9" si="0">SUM(C10:C18)</f>
        <v>11590813.51</v>
      </c>
      <c r="D9" s="81">
        <f t="shared" si="0"/>
        <v>65075948.739999995</v>
      </c>
      <c r="E9" s="81">
        <f t="shared" si="0"/>
        <v>41897560.579999998</v>
      </c>
      <c r="F9" s="81">
        <f t="shared" si="0"/>
        <v>41041581.890000001</v>
      </c>
      <c r="G9" s="81">
        <f t="shared" si="0"/>
        <v>23178388.159999996</v>
      </c>
    </row>
    <row r="10" spans="1:7">
      <c r="A10" s="93">
        <v>3112</v>
      </c>
      <c r="B10" s="94">
        <v>53485135.229999997</v>
      </c>
      <c r="C10" s="94">
        <v>0</v>
      </c>
      <c r="D10" s="82">
        <f>B10+C10</f>
        <v>53485135.229999997</v>
      </c>
      <c r="E10" s="94">
        <v>41897560.579999998</v>
      </c>
      <c r="F10" s="94">
        <v>41041581.890000001</v>
      </c>
      <c r="G10" s="82">
        <f>D10-E10</f>
        <v>11587574.649999999</v>
      </c>
    </row>
    <row r="11" spans="1:7">
      <c r="A11" s="93">
        <v>3112</v>
      </c>
      <c r="B11" s="94">
        <v>0</v>
      </c>
      <c r="C11" s="94">
        <v>11590813.51</v>
      </c>
      <c r="D11" s="82">
        <f t="shared" ref="D11:D17" si="1">B11+C11</f>
        <v>11590813.51</v>
      </c>
      <c r="E11" s="94">
        <v>0</v>
      </c>
      <c r="F11" s="94">
        <v>0</v>
      </c>
      <c r="G11" s="82">
        <f t="shared" ref="G11:G17" si="2">D11-E11</f>
        <v>11590813.51</v>
      </c>
    </row>
    <row r="12" spans="1:7">
      <c r="A12" s="93" t="s">
        <v>345</v>
      </c>
      <c r="B12" s="94">
        <v>0</v>
      </c>
      <c r="C12" s="94">
        <v>0</v>
      </c>
      <c r="D12" s="82">
        <f t="shared" si="1"/>
        <v>0</v>
      </c>
      <c r="E12" s="94">
        <v>0</v>
      </c>
      <c r="F12" s="94">
        <v>0</v>
      </c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53485135.229999997</v>
      </c>
      <c r="C29" s="84">
        <f t="shared" ref="C29:F29" si="6">C9+C19</f>
        <v>11590813.51</v>
      </c>
      <c r="D29" s="84">
        <f>B29+C29</f>
        <v>65075948.739999995</v>
      </c>
      <c r="E29" s="84">
        <f t="shared" si="6"/>
        <v>41897560.579999998</v>
      </c>
      <c r="F29" s="84">
        <f t="shared" si="6"/>
        <v>41041581.890000001</v>
      </c>
      <c r="G29" s="84">
        <f>D29-E29</f>
        <v>23178388.159999996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231" t="s">
        <v>104</v>
      </c>
      <c r="B1" s="232"/>
      <c r="C1" s="232"/>
      <c r="D1" s="232"/>
      <c r="E1" s="232"/>
      <c r="F1" s="232"/>
      <c r="G1" s="232"/>
    </row>
    <row r="2" spans="1:8">
      <c r="A2" s="224" t="s">
        <v>343</v>
      </c>
      <c r="B2" s="225"/>
      <c r="C2" s="225"/>
      <c r="D2" s="225"/>
      <c r="E2" s="225"/>
      <c r="F2" s="225"/>
      <c r="G2" s="226"/>
    </row>
    <row r="3" spans="1:8">
      <c r="A3" s="202" t="s">
        <v>105</v>
      </c>
      <c r="B3" s="227"/>
      <c r="C3" s="227"/>
      <c r="D3" s="227"/>
      <c r="E3" s="227"/>
      <c r="F3" s="227"/>
      <c r="G3" s="204"/>
    </row>
    <row r="4" spans="1:8">
      <c r="A4" s="202" t="s">
        <v>106</v>
      </c>
      <c r="B4" s="227"/>
      <c r="C4" s="227"/>
      <c r="D4" s="227"/>
      <c r="E4" s="227"/>
      <c r="F4" s="227"/>
      <c r="G4" s="204"/>
    </row>
    <row r="5" spans="1:8">
      <c r="A5" s="228" t="s">
        <v>344</v>
      </c>
      <c r="B5" s="229"/>
      <c r="C5" s="229"/>
      <c r="D5" s="229"/>
      <c r="E5" s="229"/>
      <c r="F5" s="229"/>
      <c r="G5" s="230"/>
    </row>
    <row r="6" spans="1:8">
      <c r="A6" s="205" t="s">
        <v>3</v>
      </c>
      <c r="B6" s="206"/>
      <c r="C6" s="206"/>
      <c r="D6" s="206"/>
      <c r="E6" s="206"/>
      <c r="F6" s="206"/>
      <c r="G6" s="207"/>
    </row>
    <row r="7" spans="1:8">
      <c r="A7" s="227" t="s">
        <v>4</v>
      </c>
      <c r="B7" s="205" t="s">
        <v>5</v>
      </c>
      <c r="C7" s="206"/>
      <c r="D7" s="206"/>
      <c r="E7" s="206"/>
      <c r="F7" s="207"/>
      <c r="G7" s="217" t="s">
        <v>107</v>
      </c>
    </row>
    <row r="8" spans="1:8" ht="28.8">
      <c r="A8" s="227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216"/>
    </row>
    <row r="9" spans="1:8">
      <c r="A9" s="25" t="s">
        <v>109</v>
      </c>
      <c r="B9" s="75">
        <f>B10+B19+B27+B37</f>
        <v>53485135.229999997</v>
      </c>
      <c r="C9" s="75">
        <f t="shared" ref="C9:G9" si="0">C10+C19+C27+C37</f>
        <v>11590813.51</v>
      </c>
      <c r="D9" s="75">
        <f t="shared" si="0"/>
        <v>65075948.740000002</v>
      </c>
      <c r="E9" s="75">
        <f t="shared" si="0"/>
        <v>41897560.579999998</v>
      </c>
      <c r="F9" s="75">
        <f t="shared" si="0"/>
        <v>41041581.890000001</v>
      </c>
      <c r="G9" s="75">
        <f t="shared" si="0"/>
        <v>23178388.159999996</v>
      </c>
    </row>
    <row r="10" spans="1:8">
      <c r="A10" s="26" t="s">
        <v>110</v>
      </c>
      <c r="B10" s="76">
        <f>SUM(B11:B18)</f>
        <v>7454887.4000000004</v>
      </c>
      <c r="C10" s="76">
        <f t="shared" ref="C10:G10" si="1">SUM(C11:C18)</f>
        <v>860342.09000000008</v>
      </c>
      <c r="D10" s="76">
        <f t="shared" si="1"/>
        <v>8315229.4900000002</v>
      </c>
      <c r="E10" s="76">
        <f t="shared" si="1"/>
        <v>4722434.99</v>
      </c>
      <c r="F10" s="76">
        <f t="shared" si="1"/>
        <v>4707360.9800000004</v>
      </c>
      <c r="G10" s="76">
        <f t="shared" si="1"/>
        <v>3592794.5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95">
        <v>3829271.38</v>
      </c>
      <c r="C13" s="95">
        <v>1038532.89</v>
      </c>
      <c r="D13" s="76">
        <f t="shared" si="2"/>
        <v>4867804.2699999996</v>
      </c>
      <c r="E13" s="95">
        <v>2819275.09</v>
      </c>
      <c r="F13" s="95">
        <v>2807467.97</v>
      </c>
      <c r="G13" s="76">
        <f t="shared" si="3"/>
        <v>2048529.1799999997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95">
        <v>3625616.02</v>
      </c>
      <c r="C15" s="95">
        <v>-178190.8</v>
      </c>
      <c r="D15" s="76">
        <f t="shared" si="2"/>
        <v>3447425.22</v>
      </c>
      <c r="E15" s="95">
        <v>1903159.9</v>
      </c>
      <c r="F15" s="95">
        <v>1899893.01</v>
      </c>
      <c r="G15" s="76">
        <f t="shared" si="3"/>
        <v>1544265.3200000003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40115067.219999999</v>
      </c>
      <c r="C19" s="76">
        <f t="shared" ref="C19:G19" si="4">SUM(C20:C26)</f>
        <v>9873201.1500000004</v>
      </c>
      <c r="D19" s="76">
        <f t="shared" si="4"/>
        <v>49988268.369999997</v>
      </c>
      <c r="E19" s="76">
        <f t="shared" si="4"/>
        <v>33116917.199999999</v>
      </c>
      <c r="F19" s="76">
        <f t="shared" si="4"/>
        <v>32281839.959999997</v>
      </c>
      <c r="G19" s="76">
        <f t="shared" si="4"/>
        <v>16871351.169999994</v>
      </c>
    </row>
    <row r="20" spans="1:8">
      <c r="A20" s="30" t="s">
        <v>120</v>
      </c>
      <c r="B20" s="95">
        <v>5934452.8899999997</v>
      </c>
      <c r="C20" s="95">
        <v>3583497.57</v>
      </c>
      <c r="D20" s="76">
        <f t="shared" ref="D20:D26" si="5">B20+C20</f>
        <v>9517950.459999999</v>
      </c>
      <c r="E20" s="95">
        <v>6335105.9699999997</v>
      </c>
      <c r="F20" s="95">
        <v>6330768.6299999999</v>
      </c>
      <c r="G20" s="76">
        <f t="shared" ref="G20:G26" si="6">D20-E20</f>
        <v>3182844.4899999993</v>
      </c>
      <c r="H20" s="64" t="s">
        <v>291</v>
      </c>
    </row>
    <row r="21" spans="1:8">
      <c r="A21" s="30" t="s">
        <v>121</v>
      </c>
      <c r="B21" s="95">
        <v>34180614.329999998</v>
      </c>
      <c r="C21" s="95">
        <v>6289703.5800000001</v>
      </c>
      <c r="D21" s="76">
        <f t="shared" si="5"/>
        <v>40470317.909999996</v>
      </c>
      <c r="E21" s="95">
        <v>26781811.23</v>
      </c>
      <c r="F21" s="95">
        <v>25951071.329999998</v>
      </c>
      <c r="G21" s="76">
        <f t="shared" si="6"/>
        <v>13688506.679999996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76"/>
      <c r="C23" s="76"/>
      <c r="D23" s="76">
        <f t="shared" si="5"/>
        <v>0</v>
      </c>
      <c r="E23" s="76"/>
      <c r="F23" s="76"/>
      <c r="G23" s="76">
        <f t="shared" si="6"/>
        <v>0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5915180.6100000003</v>
      </c>
      <c r="C27" s="76">
        <f t="shared" ref="C27:G27" si="7">SUM(C28:C36)</f>
        <v>857270.27</v>
      </c>
      <c r="D27" s="76">
        <f t="shared" si="7"/>
        <v>6772450.8800000008</v>
      </c>
      <c r="E27" s="76">
        <f t="shared" si="7"/>
        <v>4058208.39</v>
      </c>
      <c r="F27" s="76">
        <f t="shared" si="7"/>
        <v>4052380.95</v>
      </c>
      <c r="G27" s="76">
        <f t="shared" si="7"/>
        <v>2714242.4900000007</v>
      </c>
    </row>
    <row r="28" spans="1:8">
      <c r="A28" s="32" t="s">
        <v>128</v>
      </c>
      <c r="B28" s="95">
        <v>5915180.6100000003</v>
      </c>
      <c r="C28" s="95">
        <v>857270.27</v>
      </c>
      <c r="D28" s="76">
        <f t="shared" ref="D28:D36" si="8">B28+C28</f>
        <v>6772450.8800000008</v>
      </c>
      <c r="E28" s="95">
        <v>4058208.39</v>
      </c>
      <c r="F28" s="95">
        <v>4052380.95</v>
      </c>
      <c r="G28" s="76">
        <f t="shared" ref="G28:G36" si="9">D28-E28</f>
        <v>2714242.4900000007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28.8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28.8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28.8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53485135.229999997</v>
      </c>
      <c r="C77" s="77">
        <f t="shared" ref="C77:G77" si="26">C9+C43</f>
        <v>11590813.51</v>
      </c>
      <c r="D77" s="77">
        <f t="shared" si="26"/>
        <v>65075948.740000002</v>
      </c>
      <c r="E77" s="77">
        <f t="shared" si="26"/>
        <v>41897560.579999998</v>
      </c>
      <c r="F77" s="77">
        <f t="shared" si="26"/>
        <v>41041581.890000001</v>
      </c>
      <c r="G77" s="77">
        <f t="shared" si="26"/>
        <v>23178388.159999996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>
      <selection activeCell="A19" sqref="A19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214" t="s">
        <v>145</v>
      </c>
      <c r="B1" s="215"/>
      <c r="C1" s="215"/>
      <c r="D1" s="215"/>
      <c r="E1" s="215"/>
      <c r="F1" s="215"/>
      <c r="G1" s="215"/>
    </row>
    <row r="2" spans="1:7">
      <c r="A2" s="224" t="s">
        <v>343</v>
      </c>
      <c r="B2" s="225"/>
      <c r="C2" s="225"/>
      <c r="D2" s="225"/>
      <c r="E2" s="225"/>
      <c r="F2" s="225"/>
      <c r="G2" s="226"/>
    </row>
    <row r="3" spans="1:7">
      <c r="A3" s="228" t="s">
        <v>1</v>
      </c>
      <c r="B3" s="229"/>
      <c r="C3" s="229"/>
      <c r="D3" s="229"/>
      <c r="E3" s="229"/>
      <c r="F3" s="229"/>
      <c r="G3" s="230"/>
    </row>
    <row r="4" spans="1:7">
      <c r="A4" s="228" t="s">
        <v>146</v>
      </c>
      <c r="B4" s="229"/>
      <c r="C4" s="229"/>
      <c r="D4" s="229"/>
      <c r="E4" s="229"/>
      <c r="F4" s="229"/>
      <c r="G4" s="230"/>
    </row>
    <row r="5" spans="1:7">
      <c r="A5" s="228" t="s">
        <v>344</v>
      </c>
      <c r="B5" s="229"/>
      <c r="C5" s="229"/>
      <c r="D5" s="229"/>
      <c r="E5" s="229"/>
      <c r="F5" s="229"/>
      <c r="G5" s="230"/>
    </row>
    <row r="6" spans="1:7">
      <c r="A6" s="205" t="s">
        <v>3</v>
      </c>
      <c r="B6" s="206"/>
      <c r="C6" s="206"/>
      <c r="D6" s="206"/>
      <c r="E6" s="206"/>
      <c r="F6" s="206"/>
      <c r="G6" s="207"/>
    </row>
    <row r="7" spans="1:7">
      <c r="A7" s="210" t="s">
        <v>147</v>
      </c>
      <c r="B7" s="216" t="s">
        <v>5</v>
      </c>
      <c r="C7" s="216"/>
      <c r="D7" s="216"/>
      <c r="E7" s="216"/>
      <c r="F7" s="216"/>
      <c r="G7" s="216" t="s">
        <v>6</v>
      </c>
    </row>
    <row r="8" spans="1:7" ht="28.8">
      <c r="A8" s="211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233"/>
    </row>
    <row r="9" spans="1:7">
      <c r="A9" s="36" t="s">
        <v>148</v>
      </c>
      <c r="B9" s="71">
        <f>B10+B11+B12+B15+B16+B19</f>
        <v>24877550.449999999</v>
      </c>
      <c r="C9" s="71">
        <f t="shared" ref="C9:G9" si="0">C10+C11+C12+C15+C16+C19</f>
        <v>2114227.56</v>
      </c>
      <c r="D9" s="71">
        <f t="shared" si="0"/>
        <v>26991778.009999998</v>
      </c>
      <c r="E9" s="71">
        <f t="shared" si="0"/>
        <v>15891400.460000001</v>
      </c>
      <c r="F9" s="71">
        <f t="shared" si="0"/>
        <v>15886842.460000001</v>
      </c>
      <c r="G9" s="71">
        <f t="shared" si="0"/>
        <v>11100377.549999997</v>
      </c>
    </row>
    <row r="10" spans="1:7">
      <c r="A10" s="37" t="s">
        <v>149</v>
      </c>
      <c r="B10" s="96">
        <v>24877550.449999999</v>
      </c>
      <c r="C10" s="96">
        <v>2114227.56</v>
      </c>
      <c r="D10" s="72">
        <f>B10+C10</f>
        <v>26991778.009999998</v>
      </c>
      <c r="E10" s="96">
        <v>15891400.460000001</v>
      </c>
      <c r="F10" s="96">
        <v>15886842.460000001</v>
      </c>
      <c r="G10" s="72">
        <f>D10-E10</f>
        <v>11100377.549999997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28.8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96">
        <v>0</v>
      </c>
      <c r="C22" s="96">
        <v>0</v>
      </c>
      <c r="D22" s="72">
        <f>B22+C22</f>
        <v>0</v>
      </c>
      <c r="E22" s="96">
        <v>0</v>
      </c>
      <c r="F22" s="96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28.8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24877550.449999999</v>
      </c>
      <c r="C33" s="71">
        <f t="shared" ref="C33:G33" si="6">C9+C21</f>
        <v>2114227.56</v>
      </c>
      <c r="D33" s="71">
        <f t="shared" si="6"/>
        <v>26991778.009999998</v>
      </c>
      <c r="E33" s="71">
        <f t="shared" si="6"/>
        <v>15891400.460000001</v>
      </c>
      <c r="F33" s="71">
        <f t="shared" si="6"/>
        <v>15886842.460000001</v>
      </c>
      <c r="G33" s="71">
        <f t="shared" si="6"/>
        <v>11100377.549999997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2018-12-04T18:00:32Z</cp:lastPrinted>
  <dcterms:created xsi:type="dcterms:W3CDTF">2018-11-21T18:09:30Z</dcterms:created>
  <dcterms:modified xsi:type="dcterms:W3CDTF">2021-10-28T22:06:22Z</dcterms:modified>
</cp:coreProperties>
</file>