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145621"/>
</workbook>
</file>

<file path=xl/calcChain.xml><?xml version="1.0" encoding="utf-8"?>
<calcChain xmlns="http://schemas.openxmlformats.org/spreadsheetml/2006/main"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</calcChain>
</file>

<file path=xl/comments1.xml><?xml version="1.0" encoding="utf-8"?>
<comments xmlns="http://schemas.openxmlformats.org/spreadsheetml/2006/main">
  <authors>
    <author>DIF MUNICIPAL</author>
  </authors>
  <commentList>
    <comment ref="F29" authorId="0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BAJA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BAJA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BAJA  EL 03/08/17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DIF MUNICIPAL:</t>
        </r>
        <r>
          <rPr>
            <sz val="9"/>
            <color indexed="81"/>
            <rFont val="Tahoma"/>
            <family val="2"/>
          </rPr>
          <t xml:space="preserve">
BAJA</t>
        </r>
      </text>
    </comment>
  </commentList>
</comments>
</file>

<file path=xl/sharedStrings.xml><?xml version="1.0" encoding="utf-8"?>
<sst xmlns="http://schemas.openxmlformats.org/spreadsheetml/2006/main" count="877" uniqueCount="297">
  <si>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</si>
  <si>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</si>
  <si>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</si>
  <si>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</si>
  <si>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</si>
  <si>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</si>
  <si>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</si>
  <si>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</si>
  <si>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</si>
  <si>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</si>
  <si>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</si>
  <si>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</si>
  <si>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</si>
  <si>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</si>
  <si>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</si>
  <si>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</si>
  <si>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</si>
  <si>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</si>
  <si>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</si>
  <si>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</si>
  <si>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</si>
  <si>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</si>
  <si>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</si>
  <si>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</si>
  <si>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</si>
  <si>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</si>
  <si>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</si>
  <si>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</si>
  <si>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</si>
  <si>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</si>
  <si>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</si>
  <si>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</si>
  <si>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</si>
  <si>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</si>
  <si>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</si>
  <si>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</si>
  <si>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</si>
  <si>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</si>
  <si>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</si>
  <si>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</si>
  <si>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</si>
  <si>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</si>
  <si>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</si>
  <si>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</si>
  <si>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</si>
  <si>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</si>
  <si>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</si>
  <si>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</si>
  <si>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</si>
  <si>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</si>
  <si>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</si>
  <si>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</si>
  <si>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</si>
  <si>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</si>
  <si>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</si>
  <si>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</si>
  <si>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</si>
  <si>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</si>
  <si>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</si>
  <si>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</si>
  <si>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</si>
  <si>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</si>
  <si>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</si>
  <si>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</si>
  <si>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</si>
  <si>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</si>
  <si>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</si>
  <si>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</si>
  <si>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</si>
  <si>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</si>
  <si>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</si>
  <si>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</si>
  <si>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</si>
  <si>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</si>
  <si>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</si>
  <si>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</si>
  <si>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</si>
  <si>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</si>
  <si>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</si>
  <si>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</si>
  <si>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</si>
  <si>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</si>
  <si>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</si>
  <si>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</si>
  <si>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</si>
  <si>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</si>
  <si>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Tabla_113217</t>
  </si>
  <si>
    <t>Colocar el ID de los registros de la Tabla_113218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</si>
  <si>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</si>
  <si>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</si>
  <si>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</si>
  <si>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</si>
  <si>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</si>
  <si>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</si>
  <si>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</si>
  <si>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</si>
  <si>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</si>
  <si>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</si>
  <si>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</si>
  <si>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</si>
  <si>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</si>
  <si>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</si>
  <si>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</si>
  <si>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</si>
  <si>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</si>
  <si>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</si>
  <si>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</si>
  <si>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</si>
  <si>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</si>
  <si>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</si>
  <si>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</si>
  <si>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</si>
  <si>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</si>
  <si>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</si>
  <si>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</si>
  <si>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</si>
  <si>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</si>
  <si>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</si>
  <si>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</si>
  <si>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</si>
  <si>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ADMITIVO. DIRECC. ENCARG. INFO.</t>
  </si>
  <si>
    <t>DIRECCION Y COORDINACION</t>
  </si>
  <si>
    <t>DIRECTOR GENERAL</t>
  </si>
  <si>
    <t>INTENDENTE DIF</t>
  </si>
  <si>
    <t>VELADOR</t>
  </si>
  <si>
    <t>CHOFER NIVEL 1</t>
  </si>
  <si>
    <t>SUBDIRECTORA</t>
  </si>
  <si>
    <t>SECRET. Y AUX. CONTABLE</t>
  </si>
  <si>
    <t>CONTABILIDAD</t>
  </si>
  <si>
    <t>AUXILIAR CONTABLE</t>
  </si>
  <si>
    <t>CAJERA Y AUX. CONTABLE</t>
  </si>
  <si>
    <t>AUXILIAR ADMINISTRATIVO CONTABLE</t>
  </si>
  <si>
    <t>COORDINADORA DE TRABAJO S</t>
  </si>
  <si>
    <t>ADULTO MAYOR</t>
  </si>
  <si>
    <t>SECRETARIA</t>
  </si>
  <si>
    <t>COORDINADORA DEL CENTRO G</t>
  </si>
  <si>
    <t>INTENDENTE GERONTOLOGICO</t>
  </si>
  <si>
    <t>COORDINADOR ADMITIVO.</t>
  </si>
  <si>
    <t>ASISTENCIA ALIMENTARIA</t>
  </si>
  <si>
    <t>COORD. ADM./OPER.CASADIFE</t>
  </si>
  <si>
    <t>MI CASA DIFERENTE</t>
  </si>
  <si>
    <t>AUXILIAR ADMINISTRATIVO</t>
  </si>
  <si>
    <t>SUBCOORD.ADM./OPER.CASADI</t>
  </si>
  <si>
    <t>PROMOTOR/A</t>
  </si>
  <si>
    <t>RED MOVIL</t>
  </si>
  <si>
    <t>DIRECTOR DEL CEMAIV</t>
  </si>
  <si>
    <t>CEMAIV</t>
  </si>
  <si>
    <t>PSICOLOGO/A</t>
  </si>
  <si>
    <t>PROCURADORA AUX MAT DE ASIST SOCIAL</t>
  </si>
  <si>
    <t>TRABAJADOR/A SOCIAL</t>
  </si>
  <si>
    <t>COORD. ADM.Y OPER.PREVERP</t>
  </si>
  <si>
    <t>PREVERP Y COF</t>
  </si>
  <si>
    <t>AUX.ADMVO. Y OP. PREVERP</t>
  </si>
  <si>
    <t>RESP. OP. PROG DE VALORES</t>
  </si>
  <si>
    <t>PROMOTORA Y AUX. PAG. WEB</t>
  </si>
  <si>
    <t>REHABILITACION/ INTEG VIDA</t>
  </si>
  <si>
    <t>AUX. DE TERAP. FISIC. Y C</t>
  </si>
  <si>
    <t>COORD. ADMVO. Y OPER. DE</t>
  </si>
  <si>
    <t>EDUCADORA COMUNITARIA</t>
  </si>
  <si>
    <t>DIR.Y COORD. PREESCOLARES</t>
  </si>
  <si>
    <t>PREESCOLAR TOHUI</t>
  </si>
  <si>
    <t>EDUCADORA CABECERA MPAL</t>
  </si>
  <si>
    <t>EDUCADORAS GUARDERIA</t>
  </si>
  <si>
    <t>CADI</t>
  </si>
  <si>
    <t>COORDINADOR ADMINISTRATIVO</t>
  </si>
  <si>
    <t>AUX. DE EDUCA. GUARDERIA</t>
  </si>
  <si>
    <t>COORD. ADM.Y OPER. ASIS.A</t>
  </si>
  <si>
    <t>ENFERMERO</t>
  </si>
  <si>
    <t>MARIA GUADALUPE</t>
  </si>
  <si>
    <t>JOSE REFUGIO</t>
  </si>
  <si>
    <t>LILIA</t>
  </si>
  <si>
    <t>SEVERIANO</t>
  </si>
  <si>
    <t>FAUSTO</t>
  </si>
  <si>
    <t>J. GUADALUPE</t>
  </si>
  <si>
    <t>MA. ASUNCION</t>
  </si>
  <si>
    <t>ESTEFANIA</t>
  </si>
  <si>
    <t>ESPERANZA</t>
  </si>
  <si>
    <t>MARIA EDUWIGES</t>
  </si>
  <si>
    <t>JUANA</t>
  </si>
  <si>
    <t>MARIA DEL CARMEN</t>
  </si>
  <si>
    <t>HORTENCIA</t>
  </si>
  <si>
    <t>ARLETH PATRICIA</t>
  </si>
  <si>
    <t>CAROLINA</t>
  </si>
  <si>
    <t>ROSA MARIA</t>
  </si>
  <si>
    <t>LUIS</t>
  </si>
  <si>
    <t>MA. SALUD</t>
  </si>
  <si>
    <t>MARIA DE LOS ANGELES</t>
  </si>
  <si>
    <t>GERARDO</t>
  </si>
  <si>
    <t>LORENA</t>
  </si>
  <si>
    <t>SANDRA</t>
  </si>
  <si>
    <t>GISELA</t>
  </si>
  <si>
    <t>ALMA ROCIO</t>
  </si>
  <si>
    <t>BRENDA</t>
  </si>
  <si>
    <t>LUIS ERNESTO</t>
  </si>
  <si>
    <t>VIANET GUADALUPE</t>
  </si>
  <si>
    <t>MINERVA</t>
  </si>
  <si>
    <t>JOSEFINA</t>
  </si>
  <si>
    <t>MARCIAL JAIR</t>
  </si>
  <si>
    <t>PATRICIA</t>
  </si>
  <si>
    <t>MARIA DE JESUS</t>
  </si>
  <si>
    <t>MARIVEL</t>
  </si>
  <si>
    <t>MARGARITA</t>
  </si>
  <si>
    <t>ANDREA ALFONSINA</t>
  </si>
  <si>
    <t>MARICELA</t>
  </si>
  <si>
    <t>ANA LAURA</t>
  </si>
  <si>
    <t>MARIA ISABEL</t>
  </si>
  <si>
    <t>LAURA</t>
  </si>
  <si>
    <t>MARIA MERCEDES</t>
  </si>
  <si>
    <t>GRACIELA</t>
  </si>
  <si>
    <t>MARIA ARACELI</t>
  </si>
  <si>
    <t>VANESSA</t>
  </si>
  <si>
    <t>MA. GUADALUPE</t>
  </si>
  <si>
    <t>ALEJANDRA</t>
  </si>
  <si>
    <t>LIZBETH</t>
  </si>
  <si>
    <t>ANA LUISA</t>
  </si>
  <si>
    <t>MARIA LUISA</t>
  </si>
  <si>
    <t>MARX RAVEL</t>
  </si>
  <si>
    <t>CARDENAS</t>
  </si>
  <si>
    <t>VELAZQUEZ</t>
  </si>
  <si>
    <t>CHAVEZ</t>
  </si>
  <si>
    <t>RODRIGUEZ</t>
  </si>
  <si>
    <t xml:space="preserve">LUNA </t>
  </si>
  <si>
    <t>DE SANTIAGO</t>
  </si>
  <si>
    <t>MONTERO</t>
  </si>
  <si>
    <t>NUÑEZ</t>
  </si>
  <si>
    <t>PAZ</t>
  </si>
  <si>
    <t>MANRRIQUEZ</t>
  </si>
  <si>
    <t>PEREZ</t>
  </si>
  <si>
    <t>SALINAS</t>
  </si>
  <si>
    <t>CRUZ</t>
  </si>
  <si>
    <t>TREJO</t>
  </si>
  <si>
    <t>AVILA</t>
  </si>
  <si>
    <t>ACOSTA</t>
  </si>
  <si>
    <t>MOLINA</t>
  </si>
  <si>
    <t xml:space="preserve">ALVARADO </t>
  </si>
  <si>
    <t>FLORES</t>
  </si>
  <si>
    <t>HERNANDEZ</t>
  </si>
  <si>
    <t>GOMEZ</t>
  </si>
  <si>
    <t>RUIZ</t>
  </si>
  <si>
    <t>GARCIA</t>
  </si>
  <si>
    <t>MORALES</t>
  </si>
  <si>
    <t>GIRON</t>
  </si>
  <si>
    <t>GONZALEZ</t>
  </si>
  <si>
    <t>CENTENO</t>
  </si>
  <si>
    <t>ZARATE</t>
  </si>
  <si>
    <t>VERA</t>
  </si>
  <si>
    <t>JIMENEZ</t>
  </si>
  <si>
    <t>ROJAS</t>
  </si>
  <si>
    <t>SASTRE</t>
  </si>
  <si>
    <t>OVIEDO</t>
  </si>
  <si>
    <t>SANCHEZ</t>
  </si>
  <si>
    <t>GALVAN</t>
  </si>
  <si>
    <t>CERVANTES</t>
  </si>
  <si>
    <t>LOPEZ</t>
  </si>
  <si>
    <t xml:space="preserve">CRUZ </t>
  </si>
  <si>
    <t>BECERRA</t>
  </si>
  <si>
    <t>MIRANDA</t>
  </si>
  <si>
    <t>VAZQUEZ</t>
  </si>
  <si>
    <t>ZARAZUA</t>
  </si>
  <si>
    <t>SERVIN</t>
  </si>
  <si>
    <t>MUÑOZ</t>
  </si>
  <si>
    <t>CAMPOS</t>
  </si>
  <si>
    <t>MANCERA</t>
  </si>
  <si>
    <t>PACHECO</t>
  </si>
  <si>
    <t>CAMACHO</t>
  </si>
  <si>
    <t>LLANOS</t>
  </si>
  <si>
    <t>MACIAS</t>
  </si>
  <si>
    <t>PAREDES</t>
  </si>
  <si>
    <t>GUERRERO</t>
  </si>
  <si>
    <t>ARELLANO</t>
  </si>
  <si>
    <t>BAUTISTA</t>
  </si>
  <si>
    <t>MENDOZA</t>
  </si>
  <si>
    <t>PARRA</t>
  </si>
  <si>
    <t>LEON</t>
  </si>
  <si>
    <t>IBARRA</t>
  </si>
  <si>
    <t>RAMIREZ</t>
  </si>
  <si>
    <t>APASEO</t>
  </si>
  <si>
    <t>TAMAYO</t>
  </si>
  <si>
    <t>BADILLO</t>
  </si>
  <si>
    <t>VILLEGAS</t>
  </si>
  <si>
    <t>AYALA</t>
  </si>
  <si>
    <t>YAÑEZ</t>
  </si>
  <si>
    <t>RAMOS</t>
  </si>
  <si>
    <t>FRIAS</t>
  </si>
  <si>
    <t>ZAVALA</t>
  </si>
  <si>
    <t>CONTRERAS</t>
  </si>
  <si>
    <t>LICEA</t>
  </si>
  <si>
    <t>QUESADA</t>
  </si>
  <si>
    <t>BRIONES</t>
  </si>
  <si>
    <t>TORRES</t>
  </si>
  <si>
    <t>ZUÑIGA</t>
  </si>
  <si>
    <t>VARGAS</t>
  </si>
  <si>
    <t>GUTIERREZ</t>
  </si>
  <si>
    <t>MENSUAL</t>
  </si>
  <si>
    <t>SEMESTRE</t>
  </si>
  <si>
    <t>DIF MUNICIPAL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</si>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</sst>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3" borderId="1" xfId="2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42.5703125" customWidth="1"/>
    <col min="4" max="4" width="43.85546875" customWidth="1"/>
    <col min="5" max="5" width="34.42578125" customWidth="1"/>
    <col min="6" max="6" width="24.85546875" customWidth="1"/>
    <col min="7" max="7" width="16.42578125" customWidth="1"/>
    <col min="8" max="8" width="19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s="10" t="s">
        <v>89</v>
      </c>
      <c r="B8" s="8">
        <v>368</v>
      </c>
      <c r="C8" s="7" t="s">
        <v>120</v>
      </c>
      <c r="D8" s="7" t="s">
        <v>120</v>
      </c>
      <c r="E8" s="7" t="s">
        <v>121</v>
      </c>
      <c r="F8" s="6" t="s">
        <v>168</v>
      </c>
      <c r="G8" s="6" t="s">
        <v>217</v>
      </c>
      <c r="H8" s="6" t="s">
        <v>218</v>
      </c>
      <c r="I8" s="11" t="s">
        <v>98</v>
      </c>
      <c r="J8" s="13">
        <f>3204.7/14*30</f>
        <v>6867.2142857142853</v>
      </c>
      <c r="K8" s="12">
        <f>4101.86/14*30</f>
        <v>8789.6999999999989</v>
      </c>
      <c r="L8" s="11">
        <v>1</v>
      </c>
      <c r="M8" s="9"/>
      <c r="N8" s="9"/>
      <c r="O8" s="9" t="s">
        <v>86</v>
      </c>
      <c r="P8" s="9" t="s">
        <v>87</v>
      </c>
      <c r="Q8" s="9"/>
      <c r="R8" s="9"/>
      <c r="S8" s="10">
        <v>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6">
        <v>43213</v>
      </c>
      <c r="AI8" s="10" t="s">
        <v>295</v>
      </c>
      <c r="AJ8" s="10">
        <v>2017</v>
      </c>
      <c r="AK8" s="16">
        <v>42997</v>
      </c>
      <c r="AL8" s="9"/>
    </row>
    <row r="9" spans="1:38" x14ac:dyDescent="0.25">
      <c r="A9" s="10" t="s">
        <v>89</v>
      </c>
      <c r="B9" s="8">
        <v>336</v>
      </c>
      <c r="C9" s="7" t="s">
        <v>122</v>
      </c>
      <c r="D9" s="7" t="s">
        <v>122</v>
      </c>
      <c r="E9" s="7" t="s">
        <v>121</v>
      </c>
      <c r="F9" s="6" t="s">
        <v>169</v>
      </c>
      <c r="G9" s="6" t="s">
        <v>219</v>
      </c>
      <c r="H9" s="6" t="s">
        <v>220</v>
      </c>
      <c r="I9" s="11" t="s">
        <v>99</v>
      </c>
      <c r="J9" s="13">
        <f>11353.34/14*30</f>
        <v>24328.585714285717</v>
      </c>
      <c r="K9" s="12">
        <f>11783.27/14*30</f>
        <v>25249.864285714284</v>
      </c>
      <c r="L9" s="11">
        <v>2</v>
      </c>
      <c r="M9" s="9"/>
      <c r="N9" s="9"/>
      <c r="O9" s="9"/>
      <c r="P9" s="9"/>
      <c r="Q9" s="9"/>
      <c r="R9" s="9"/>
      <c r="S9" s="10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6">
        <v>43213</v>
      </c>
      <c r="AI9" s="10" t="s">
        <v>295</v>
      </c>
      <c r="AJ9" s="10">
        <v>2017</v>
      </c>
      <c r="AK9" s="16">
        <v>42997</v>
      </c>
      <c r="AL9" s="9"/>
    </row>
    <row r="10" spans="1:38" x14ac:dyDescent="0.25">
      <c r="A10" s="10" t="s">
        <v>89</v>
      </c>
      <c r="B10" s="8">
        <v>348</v>
      </c>
      <c r="C10" s="7" t="s">
        <v>123</v>
      </c>
      <c r="D10" s="7" t="s">
        <v>123</v>
      </c>
      <c r="E10" s="7" t="s">
        <v>121</v>
      </c>
      <c r="F10" s="6" t="s">
        <v>170</v>
      </c>
      <c r="G10" s="6" t="s">
        <v>221</v>
      </c>
      <c r="H10" s="6" t="s">
        <v>222</v>
      </c>
      <c r="I10" s="11" t="s">
        <v>98</v>
      </c>
      <c r="J10" s="12">
        <f>1930.25/14*30</f>
        <v>4136.25</v>
      </c>
      <c r="K10" s="12">
        <f>+(2737.72+76.18)/14*30</f>
        <v>6029.7857142857129</v>
      </c>
      <c r="L10" s="11">
        <v>3</v>
      </c>
      <c r="M10" s="9"/>
      <c r="N10" s="9"/>
      <c r="O10" s="9"/>
      <c r="P10" s="9"/>
      <c r="Q10" s="9"/>
      <c r="R10" s="9"/>
      <c r="S10" s="10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6">
        <v>43213</v>
      </c>
      <c r="AI10" s="10" t="s">
        <v>295</v>
      </c>
      <c r="AJ10" s="10">
        <v>2017</v>
      </c>
      <c r="AK10" s="16">
        <v>42997</v>
      </c>
      <c r="AL10" s="9"/>
    </row>
    <row r="11" spans="1:38" x14ac:dyDescent="0.25">
      <c r="A11" s="10" t="s">
        <v>89</v>
      </c>
      <c r="B11" s="8">
        <v>350</v>
      </c>
      <c r="C11" s="7" t="s">
        <v>124</v>
      </c>
      <c r="D11" s="7" t="s">
        <v>124</v>
      </c>
      <c r="E11" s="7" t="s">
        <v>121</v>
      </c>
      <c r="F11" s="6" t="s">
        <v>171</v>
      </c>
      <c r="G11" s="6" t="s">
        <v>223</v>
      </c>
      <c r="H11" s="6" t="s">
        <v>224</v>
      </c>
      <c r="I11" s="11" t="s">
        <v>99</v>
      </c>
      <c r="J11" s="13">
        <f>1821.04/14*30</f>
        <v>3902.2285714285713</v>
      </c>
      <c r="K11" s="12">
        <f>2602.13/14*30</f>
        <v>5575.9928571428572</v>
      </c>
      <c r="L11" s="11">
        <v>4</v>
      </c>
      <c r="M11" s="9"/>
      <c r="N11" s="9"/>
      <c r="O11" s="9"/>
      <c r="P11" s="9"/>
      <c r="Q11" s="9"/>
      <c r="R11" s="9"/>
      <c r="S11" s="10">
        <v>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6">
        <v>43213</v>
      </c>
      <c r="AI11" s="10" t="s">
        <v>295</v>
      </c>
      <c r="AJ11" s="10">
        <v>2017</v>
      </c>
      <c r="AK11" s="16">
        <v>42997</v>
      </c>
      <c r="AL11" s="9"/>
    </row>
    <row r="12" spans="1:38" x14ac:dyDescent="0.25">
      <c r="A12" s="10" t="s">
        <v>89</v>
      </c>
      <c r="B12" s="8">
        <v>15</v>
      </c>
      <c r="C12" s="7" t="s">
        <v>125</v>
      </c>
      <c r="D12" s="7" t="s">
        <v>125</v>
      </c>
      <c r="E12" s="7" t="s">
        <v>121</v>
      </c>
      <c r="F12" s="6" t="s">
        <v>172</v>
      </c>
      <c r="G12" s="6" t="s">
        <v>225</v>
      </c>
      <c r="H12" s="6" t="s">
        <v>226</v>
      </c>
      <c r="I12" s="11" t="s">
        <v>99</v>
      </c>
      <c r="J12" s="13">
        <f>2624.44/14*30</f>
        <v>5623.8</v>
      </c>
      <c r="K12" s="12">
        <f>3453.59/14*30</f>
        <v>7400.55</v>
      </c>
      <c r="L12" s="11">
        <v>5</v>
      </c>
      <c r="M12" s="9"/>
      <c r="N12" s="9"/>
      <c r="O12" s="9"/>
      <c r="P12" s="9"/>
      <c r="Q12" s="9"/>
      <c r="R12" s="9"/>
      <c r="S12" s="10">
        <v>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6">
        <v>43213</v>
      </c>
      <c r="AI12" s="10" t="s">
        <v>295</v>
      </c>
      <c r="AJ12" s="10">
        <v>2017</v>
      </c>
      <c r="AK12" s="16">
        <v>42997</v>
      </c>
      <c r="AL12" s="9"/>
    </row>
    <row r="13" spans="1:38" x14ac:dyDescent="0.25">
      <c r="A13" s="10" t="s">
        <v>89</v>
      </c>
      <c r="B13" s="8">
        <v>366</v>
      </c>
      <c r="C13" s="7" t="s">
        <v>125</v>
      </c>
      <c r="D13" s="7" t="s">
        <v>125</v>
      </c>
      <c r="E13" s="7" t="s">
        <v>121</v>
      </c>
      <c r="F13" s="6" t="s">
        <v>173</v>
      </c>
      <c r="G13" s="6" t="s">
        <v>227</v>
      </c>
      <c r="H13" s="6" t="s">
        <v>217</v>
      </c>
      <c r="I13" s="11" t="s">
        <v>99</v>
      </c>
      <c r="J13" s="13">
        <f>2624.44/14*30</f>
        <v>5623.8</v>
      </c>
      <c r="K13" s="12">
        <f>3503.92/14*30</f>
        <v>7508.4</v>
      </c>
      <c r="L13" s="11">
        <v>6</v>
      </c>
      <c r="M13" s="9"/>
      <c r="N13" s="9"/>
      <c r="O13" s="9"/>
      <c r="P13" s="9"/>
      <c r="Q13" s="9"/>
      <c r="R13" s="9"/>
      <c r="S13" s="10">
        <v>6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6">
        <v>43213</v>
      </c>
      <c r="AI13" s="10" t="s">
        <v>295</v>
      </c>
      <c r="AJ13" s="10">
        <v>2017</v>
      </c>
      <c r="AK13" s="16">
        <v>42997</v>
      </c>
      <c r="AL13" s="9"/>
    </row>
    <row r="14" spans="1:38" x14ac:dyDescent="0.25">
      <c r="A14" s="10" t="s">
        <v>89</v>
      </c>
      <c r="B14" s="8">
        <v>19</v>
      </c>
      <c r="C14" s="7" t="s">
        <v>123</v>
      </c>
      <c r="D14" s="7" t="s">
        <v>123</v>
      </c>
      <c r="E14" s="7" t="s">
        <v>121</v>
      </c>
      <c r="F14" s="6" t="s">
        <v>174</v>
      </c>
      <c r="G14" s="6" t="s">
        <v>228</v>
      </c>
      <c r="H14" s="6" t="s">
        <v>229</v>
      </c>
      <c r="I14" s="11" t="s">
        <v>98</v>
      </c>
      <c r="J14" s="13">
        <f>1321.76/14*30</f>
        <v>2832.3428571428572</v>
      </c>
      <c r="K14" s="12">
        <f>2060.34/14*30</f>
        <v>4415.0142857142855</v>
      </c>
      <c r="L14" s="11">
        <v>7</v>
      </c>
      <c r="M14" s="9"/>
      <c r="N14" s="9"/>
      <c r="O14" s="9"/>
      <c r="P14" s="9"/>
      <c r="Q14" s="9"/>
      <c r="R14" s="9"/>
      <c r="S14" s="10">
        <v>7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6">
        <v>43213</v>
      </c>
      <c r="AI14" s="10" t="s">
        <v>295</v>
      </c>
      <c r="AJ14" s="10">
        <v>2017</v>
      </c>
      <c r="AK14" s="16">
        <v>42997</v>
      </c>
      <c r="AL14" s="9"/>
    </row>
    <row r="15" spans="1:38" x14ac:dyDescent="0.25">
      <c r="A15" s="10" t="s">
        <v>89</v>
      </c>
      <c r="B15" s="8">
        <v>345</v>
      </c>
      <c r="C15" s="7" t="s">
        <v>126</v>
      </c>
      <c r="D15" s="7" t="s">
        <v>126</v>
      </c>
      <c r="E15" s="7" t="s">
        <v>121</v>
      </c>
      <c r="F15" s="6" t="s">
        <v>175</v>
      </c>
      <c r="G15" s="6" t="s">
        <v>230</v>
      </c>
      <c r="H15" s="6" t="s">
        <v>231</v>
      </c>
      <c r="I15" s="11" t="s">
        <v>98</v>
      </c>
      <c r="J15" s="13">
        <f>4686.91/14*30</f>
        <v>10043.378571428571</v>
      </c>
      <c r="K15" s="12">
        <f>5938.86/14*30</f>
        <v>12726.12857142857</v>
      </c>
      <c r="L15" s="11">
        <v>8</v>
      </c>
      <c r="M15" s="9"/>
      <c r="N15" s="9"/>
      <c r="O15" s="9"/>
      <c r="P15" s="9"/>
      <c r="Q15" s="9"/>
      <c r="R15" s="9"/>
      <c r="S15" s="10">
        <v>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6">
        <v>43213</v>
      </c>
      <c r="AI15" s="10" t="s">
        <v>295</v>
      </c>
      <c r="AJ15" s="10">
        <v>2017</v>
      </c>
      <c r="AK15" s="16">
        <v>42997</v>
      </c>
      <c r="AL15" s="9"/>
    </row>
    <row r="16" spans="1:38" x14ac:dyDescent="0.25">
      <c r="A16" s="10" t="s">
        <v>89</v>
      </c>
      <c r="B16" s="8">
        <v>2</v>
      </c>
      <c r="C16" s="7" t="s">
        <v>127</v>
      </c>
      <c r="D16" s="7" t="s">
        <v>127</v>
      </c>
      <c r="E16" s="7" t="s">
        <v>128</v>
      </c>
      <c r="F16" s="6" t="s">
        <v>176</v>
      </c>
      <c r="G16" s="6" t="s">
        <v>232</v>
      </c>
      <c r="H16" s="6" t="s">
        <v>233</v>
      </c>
      <c r="I16" s="11" t="s">
        <v>98</v>
      </c>
      <c r="J16" s="12">
        <f>4552.6/14*30</f>
        <v>9755.5714285714294</v>
      </c>
      <c r="K16" s="12">
        <f>5322.64/14*30</f>
        <v>11405.657142857142</v>
      </c>
      <c r="L16" s="11">
        <v>9</v>
      </c>
      <c r="M16" s="9"/>
      <c r="N16" s="9"/>
      <c r="O16" s="9"/>
      <c r="P16" s="9"/>
      <c r="Q16" s="9"/>
      <c r="R16" s="9"/>
      <c r="S16" s="10">
        <v>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6">
        <v>43213</v>
      </c>
      <c r="AI16" s="10" t="s">
        <v>295</v>
      </c>
      <c r="AJ16" s="10">
        <v>2017</v>
      </c>
      <c r="AK16" s="16">
        <v>42997</v>
      </c>
      <c r="AL16" s="9"/>
    </row>
    <row r="17" spans="1:38" x14ac:dyDescent="0.25">
      <c r="A17" s="10" t="s">
        <v>89</v>
      </c>
      <c r="B17" s="8">
        <v>371</v>
      </c>
      <c r="C17" s="7" t="s">
        <v>129</v>
      </c>
      <c r="D17" s="7" t="s">
        <v>129</v>
      </c>
      <c r="E17" s="7" t="s">
        <v>128</v>
      </c>
      <c r="F17" s="6" t="s">
        <v>177</v>
      </c>
      <c r="G17" s="6" t="s">
        <v>234</v>
      </c>
      <c r="H17" s="6" t="s">
        <v>235</v>
      </c>
      <c r="I17" s="11" t="s">
        <v>98</v>
      </c>
      <c r="J17" s="12">
        <f>3575.8/14*30</f>
        <v>7662.4285714285725</v>
      </c>
      <c r="K17" s="12">
        <f>4416.25/14*30</f>
        <v>9463.3928571428569</v>
      </c>
      <c r="L17" s="11">
        <v>10</v>
      </c>
      <c r="M17" s="9"/>
      <c r="N17" s="9"/>
      <c r="O17" s="9"/>
      <c r="P17" s="9"/>
      <c r="Q17" s="9"/>
      <c r="R17" s="9"/>
      <c r="S17" s="10">
        <v>10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6">
        <v>43213</v>
      </c>
      <c r="AI17" s="10" t="s">
        <v>295</v>
      </c>
      <c r="AJ17" s="10">
        <v>2017</v>
      </c>
      <c r="AK17" s="16">
        <v>42997</v>
      </c>
      <c r="AL17" s="9"/>
    </row>
    <row r="18" spans="1:38" x14ac:dyDescent="0.25">
      <c r="A18" s="10" t="s">
        <v>89</v>
      </c>
      <c r="B18" s="8">
        <v>3</v>
      </c>
      <c r="C18" s="7" t="s">
        <v>130</v>
      </c>
      <c r="D18" s="7" t="s">
        <v>130</v>
      </c>
      <c r="E18" s="7" t="s">
        <v>128</v>
      </c>
      <c r="F18" s="6" t="s">
        <v>178</v>
      </c>
      <c r="G18" s="6" t="s">
        <v>231</v>
      </c>
      <c r="H18" s="6" t="s">
        <v>236</v>
      </c>
      <c r="I18" s="11" t="s">
        <v>98</v>
      </c>
      <c r="J18" s="12">
        <f>3395.7/14*30</f>
        <v>7276.4999999999991</v>
      </c>
      <c r="K18" s="12">
        <f>4257.34/14*30</f>
        <v>9122.8714285714286</v>
      </c>
      <c r="L18" s="11">
        <v>11</v>
      </c>
      <c r="M18" s="9"/>
      <c r="N18" s="9"/>
      <c r="O18" s="9"/>
      <c r="P18" s="9"/>
      <c r="Q18" s="9"/>
      <c r="R18" s="9"/>
      <c r="S18" s="10">
        <v>11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6">
        <v>43213</v>
      </c>
      <c r="AI18" s="10" t="s">
        <v>295</v>
      </c>
      <c r="AJ18" s="10">
        <v>2017</v>
      </c>
      <c r="AK18" s="16">
        <v>42997</v>
      </c>
      <c r="AL18" s="9"/>
    </row>
    <row r="19" spans="1:38" x14ac:dyDescent="0.25">
      <c r="A19" s="10" t="s">
        <v>89</v>
      </c>
      <c r="B19" s="8">
        <v>221</v>
      </c>
      <c r="C19" s="7" t="s">
        <v>131</v>
      </c>
      <c r="D19" s="7" t="s">
        <v>129</v>
      </c>
      <c r="E19" s="7" t="s">
        <v>128</v>
      </c>
      <c r="F19" s="6" t="s">
        <v>179</v>
      </c>
      <c r="G19" s="6" t="s">
        <v>237</v>
      </c>
      <c r="H19" s="6" t="s">
        <v>238</v>
      </c>
      <c r="I19" s="11" t="s">
        <v>98</v>
      </c>
      <c r="J19" s="12">
        <f>2266.66/14*30</f>
        <v>4857.1285714285705</v>
      </c>
      <c r="K19" s="12">
        <f>3083.42/14*30</f>
        <v>6607.3285714285721</v>
      </c>
      <c r="L19" s="11">
        <v>12</v>
      </c>
      <c r="M19" s="9"/>
      <c r="N19" s="9"/>
      <c r="O19" s="9"/>
      <c r="P19" s="9"/>
      <c r="Q19" s="9"/>
      <c r="R19" s="9"/>
      <c r="S19" s="10">
        <v>12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6">
        <v>43213</v>
      </c>
      <c r="AI19" s="10" t="s">
        <v>295</v>
      </c>
      <c r="AJ19" s="10">
        <v>2017</v>
      </c>
      <c r="AK19" s="16">
        <v>42997</v>
      </c>
      <c r="AL19" s="9"/>
    </row>
    <row r="20" spans="1:38" x14ac:dyDescent="0.25">
      <c r="A20" s="10" t="s">
        <v>89</v>
      </c>
      <c r="B20" s="8">
        <v>7</v>
      </c>
      <c r="C20" s="7" t="s">
        <v>132</v>
      </c>
      <c r="D20" s="7" t="s">
        <v>132</v>
      </c>
      <c r="E20" s="7" t="s">
        <v>133</v>
      </c>
      <c r="F20" s="6" t="s">
        <v>180</v>
      </c>
      <c r="G20" s="6" t="s">
        <v>239</v>
      </c>
      <c r="H20" s="6" t="s">
        <v>240</v>
      </c>
      <c r="I20" s="11" t="s">
        <v>98</v>
      </c>
      <c r="J20" s="12">
        <f>3948.39/14*30</f>
        <v>8460.8357142857149</v>
      </c>
      <c r="K20" s="12">
        <f>4700.09/14*30</f>
        <v>10071.621428571429</v>
      </c>
      <c r="L20" s="11">
        <v>13</v>
      </c>
      <c r="M20" s="9"/>
      <c r="N20" s="9"/>
      <c r="O20" s="9"/>
      <c r="P20" s="9"/>
      <c r="Q20" s="9"/>
      <c r="R20" s="9"/>
      <c r="S20" s="10">
        <v>13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6">
        <v>43213</v>
      </c>
      <c r="AI20" s="10" t="s">
        <v>295</v>
      </c>
      <c r="AJ20" s="10">
        <v>2017</v>
      </c>
      <c r="AK20" s="16">
        <v>42997</v>
      </c>
      <c r="AL20" s="9"/>
    </row>
    <row r="21" spans="1:38" x14ac:dyDescent="0.25">
      <c r="A21" s="10" t="s">
        <v>89</v>
      </c>
      <c r="B21" s="8">
        <v>231</v>
      </c>
      <c r="C21" s="7" t="s">
        <v>134</v>
      </c>
      <c r="D21" s="7" t="s">
        <v>134</v>
      </c>
      <c r="E21" s="7" t="s">
        <v>133</v>
      </c>
      <c r="F21" s="6" t="s">
        <v>181</v>
      </c>
      <c r="G21" s="6" t="s">
        <v>241</v>
      </c>
      <c r="H21" s="6" t="s">
        <v>239</v>
      </c>
      <c r="I21" s="11" t="s">
        <v>98</v>
      </c>
      <c r="J21" s="12">
        <f>1528.78/14*30</f>
        <v>3275.9571428571426</v>
      </c>
      <c r="K21" s="12">
        <f>+(2148.16+98.75)/14*30</f>
        <v>4814.807142857142</v>
      </c>
      <c r="L21" s="11">
        <v>14</v>
      </c>
      <c r="M21" s="9"/>
      <c r="N21" s="9"/>
      <c r="O21" s="9"/>
      <c r="P21" s="9"/>
      <c r="Q21" s="9"/>
      <c r="R21" s="9"/>
      <c r="S21" s="10">
        <v>14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6">
        <v>43213</v>
      </c>
      <c r="AI21" s="10" t="s">
        <v>295</v>
      </c>
      <c r="AJ21" s="10">
        <v>2017</v>
      </c>
      <c r="AK21" s="16">
        <v>42997</v>
      </c>
      <c r="AL21" s="9"/>
    </row>
    <row r="22" spans="1:38" x14ac:dyDescent="0.25">
      <c r="A22" s="10" t="s">
        <v>89</v>
      </c>
      <c r="B22" s="8">
        <v>339</v>
      </c>
      <c r="C22" s="7" t="s">
        <v>135</v>
      </c>
      <c r="D22" s="7" t="s">
        <v>135</v>
      </c>
      <c r="E22" s="7" t="s">
        <v>133</v>
      </c>
      <c r="F22" s="6" t="s">
        <v>182</v>
      </c>
      <c r="G22" s="6" t="s">
        <v>242</v>
      </c>
      <c r="H22" s="6" t="s">
        <v>243</v>
      </c>
      <c r="I22" s="11" t="s">
        <v>98</v>
      </c>
      <c r="J22" s="12">
        <f>6427.2/14*30</f>
        <v>13772.571428571429</v>
      </c>
      <c r="K22" s="12">
        <f>7262.69/14*30</f>
        <v>15562.907142857141</v>
      </c>
      <c r="L22" s="11">
        <v>15</v>
      </c>
      <c r="M22" s="9"/>
      <c r="N22" s="9"/>
      <c r="O22" s="9"/>
      <c r="P22" s="9"/>
      <c r="Q22" s="9"/>
      <c r="R22" s="9"/>
      <c r="S22" s="10">
        <v>15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6">
        <v>43213</v>
      </c>
      <c r="AI22" s="10" t="s">
        <v>295</v>
      </c>
      <c r="AJ22" s="10">
        <v>2017</v>
      </c>
      <c r="AK22" s="16">
        <v>42997</v>
      </c>
      <c r="AL22" s="9"/>
    </row>
    <row r="23" spans="1:38" x14ac:dyDescent="0.25">
      <c r="A23" s="10" t="s">
        <v>89</v>
      </c>
      <c r="B23" s="8">
        <v>20</v>
      </c>
      <c r="C23" s="7" t="s">
        <v>136</v>
      </c>
      <c r="D23" s="7" t="s">
        <v>136</v>
      </c>
      <c r="E23" s="7" t="s">
        <v>133</v>
      </c>
      <c r="F23" s="6" t="s">
        <v>183</v>
      </c>
      <c r="G23" s="6" t="s">
        <v>228</v>
      </c>
      <c r="H23" s="6" t="s">
        <v>229</v>
      </c>
      <c r="I23" s="11" t="s">
        <v>98</v>
      </c>
      <c r="J23" s="12">
        <f>1321.76/14*30</f>
        <v>2832.3428571428572</v>
      </c>
      <c r="K23" s="12">
        <f>+(1933.21+127.13)/14*30</f>
        <v>4415.0142857142855</v>
      </c>
      <c r="L23" s="11">
        <v>16</v>
      </c>
      <c r="M23" s="9"/>
      <c r="N23" s="9"/>
      <c r="O23" s="9"/>
      <c r="P23" s="9"/>
      <c r="Q23" s="9"/>
      <c r="R23" s="9"/>
      <c r="S23" s="10">
        <v>16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6">
        <v>43213</v>
      </c>
      <c r="AI23" s="10" t="s">
        <v>295</v>
      </c>
      <c r="AJ23" s="10">
        <v>2017</v>
      </c>
      <c r="AK23" s="16">
        <v>42997</v>
      </c>
      <c r="AL23" s="9"/>
    </row>
    <row r="24" spans="1:38" x14ac:dyDescent="0.25">
      <c r="A24" s="10" t="s">
        <v>89</v>
      </c>
      <c r="B24" s="8">
        <v>364</v>
      </c>
      <c r="C24" s="7" t="s">
        <v>137</v>
      </c>
      <c r="D24" s="7" t="s">
        <v>137</v>
      </c>
      <c r="E24" s="7" t="s">
        <v>138</v>
      </c>
      <c r="F24" s="6" t="s">
        <v>184</v>
      </c>
      <c r="G24" s="6" t="s">
        <v>244</v>
      </c>
      <c r="H24" s="6" t="s">
        <v>245</v>
      </c>
      <c r="I24" s="11" t="s">
        <v>99</v>
      </c>
      <c r="J24" s="12">
        <f>3395.69/14*30</f>
        <v>7276.4785714285717</v>
      </c>
      <c r="K24" s="12">
        <f>4237.41/14*30</f>
        <v>9080.1642857142851</v>
      </c>
      <c r="L24" s="11">
        <v>17</v>
      </c>
      <c r="M24" s="9"/>
      <c r="N24" s="9"/>
      <c r="O24" s="9"/>
      <c r="P24" s="9"/>
      <c r="Q24" s="9"/>
      <c r="R24" s="9"/>
      <c r="S24" s="10">
        <v>17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6">
        <v>43213</v>
      </c>
      <c r="AI24" s="10" t="s">
        <v>295</v>
      </c>
      <c r="AJ24" s="10">
        <v>2017</v>
      </c>
      <c r="AK24" s="16">
        <v>42997</v>
      </c>
      <c r="AL24" s="9"/>
    </row>
    <row r="25" spans="1:38" x14ac:dyDescent="0.25">
      <c r="A25" s="10" t="s">
        <v>89</v>
      </c>
      <c r="B25" s="8">
        <v>340</v>
      </c>
      <c r="C25" s="7" t="s">
        <v>139</v>
      </c>
      <c r="D25" s="7" t="s">
        <v>139</v>
      </c>
      <c r="E25" s="7" t="s">
        <v>140</v>
      </c>
      <c r="F25" s="6" t="s">
        <v>185</v>
      </c>
      <c r="G25" s="6" t="s">
        <v>217</v>
      </c>
      <c r="H25" s="6" t="s">
        <v>233</v>
      </c>
      <c r="I25" s="11" t="s">
        <v>98</v>
      </c>
      <c r="J25" s="12">
        <f>3695.64/14*30</f>
        <v>7919.2285714285717</v>
      </c>
      <c r="K25" s="12">
        <f>4347.02/14*30</f>
        <v>9315.0428571428583</v>
      </c>
      <c r="L25" s="11">
        <v>18</v>
      </c>
      <c r="M25" s="9"/>
      <c r="N25" s="9"/>
      <c r="O25" s="9"/>
      <c r="P25" s="9"/>
      <c r="Q25" s="9"/>
      <c r="R25" s="9"/>
      <c r="S25" s="10">
        <v>18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6">
        <v>43213</v>
      </c>
      <c r="AI25" s="10" t="s">
        <v>295</v>
      </c>
      <c r="AJ25" s="10">
        <v>2017</v>
      </c>
      <c r="AK25" s="16">
        <v>42997</v>
      </c>
      <c r="AL25" s="9"/>
    </row>
    <row r="26" spans="1:38" x14ac:dyDescent="0.25">
      <c r="A26" s="10" t="s">
        <v>89</v>
      </c>
      <c r="B26" s="8">
        <v>251</v>
      </c>
      <c r="C26" s="7" t="s">
        <v>141</v>
      </c>
      <c r="D26" s="7" t="s">
        <v>141</v>
      </c>
      <c r="E26" s="7" t="s">
        <v>140</v>
      </c>
      <c r="F26" s="6" t="s">
        <v>186</v>
      </c>
      <c r="G26" s="6" t="s">
        <v>246</v>
      </c>
      <c r="H26" s="6" t="s">
        <v>247</v>
      </c>
      <c r="I26" s="11" t="s">
        <v>98</v>
      </c>
      <c r="J26" s="12">
        <f>1632.51/14*30</f>
        <v>3498.2357142857145</v>
      </c>
      <c r="K26" s="12">
        <f>+(2297.08+107.24)/14*30</f>
        <v>5152.114285714285</v>
      </c>
      <c r="L26" s="11">
        <v>19</v>
      </c>
      <c r="M26" s="9"/>
      <c r="N26" s="9"/>
      <c r="O26" s="9"/>
      <c r="P26" s="9"/>
      <c r="Q26" s="9"/>
      <c r="R26" s="9"/>
      <c r="S26" s="10">
        <v>19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6">
        <v>43213</v>
      </c>
      <c r="AI26" s="10" t="s">
        <v>295</v>
      </c>
      <c r="AJ26" s="10">
        <v>2017</v>
      </c>
      <c r="AK26" s="16">
        <v>42997</v>
      </c>
      <c r="AL26" s="9"/>
    </row>
    <row r="27" spans="1:38" x14ac:dyDescent="0.25">
      <c r="A27" s="10" t="s">
        <v>89</v>
      </c>
      <c r="B27" s="8">
        <v>237</v>
      </c>
      <c r="C27" s="7" t="s">
        <v>142</v>
      </c>
      <c r="D27" s="7" t="s">
        <v>142</v>
      </c>
      <c r="E27" s="7" t="s">
        <v>140</v>
      </c>
      <c r="F27" s="6" t="s">
        <v>187</v>
      </c>
      <c r="G27" s="6" t="s">
        <v>248</v>
      </c>
      <c r="H27" s="6" t="s">
        <v>249</v>
      </c>
      <c r="I27" s="11" t="s">
        <v>99</v>
      </c>
      <c r="J27" s="12">
        <f>3395.7/14*30</f>
        <v>7276.4999999999991</v>
      </c>
      <c r="K27" s="12">
        <f>4244.09/14*30</f>
        <v>9094.4785714285717</v>
      </c>
      <c r="L27" s="11">
        <v>20</v>
      </c>
      <c r="M27" s="9"/>
      <c r="N27" s="9"/>
      <c r="O27" s="9"/>
      <c r="P27" s="9"/>
      <c r="Q27" s="9"/>
      <c r="R27" s="9"/>
      <c r="S27" s="10">
        <v>20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6">
        <v>43213</v>
      </c>
      <c r="AI27" s="10" t="s">
        <v>295</v>
      </c>
      <c r="AJ27" s="10">
        <v>2017</v>
      </c>
      <c r="AK27" s="16">
        <v>42997</v>
      </c>
      <c r="AL27" s="9"/>
    </row>
    <row r="28" spans="1:38" x14ac:dyDescent="0.25">
      <c r="A28" s="10" t="s">
        <v>89</v>
      </c>
      <c r="B28" s="8">
        <v>256</v>
      </c>
      <c r="C28" s="7" t="s">
        <v>143</v>
      </c>
      <c r="D28" s="7" t="s">
        <v>143</v>
      </c>
      <c r="E28" s="7" t="s">
        <v>144</v>
      </c>
      <c r="F28" s="6" t="s">
        <v>188</v>
      </c>
      <c r="G28" s="6" t="s">
        <v>250</v>
      </c>
      <c r="H28" s="6" t="s">
        <v>236</v>
      </c>
      <c r="I28" s="11" t="s">
        <v>98</v>
      </c>
      <c r="J28" s="12">
        <f>1930.25/14*30</f>
        <v>4136.25</v>
      </c>
      <c r="K28" s="12">
        <f>+(2723.69+76.18)/14*30</f>
        <v>5999.721428571429</v>
      </c>
      <c r="L28" s="11">
        <v>21</v>
      </c>
      <c r="M28" s="9"/>
      <c r="N28" s="9"/>
      <c r="O28" s="9"/>
      <c r="P28" s="9"/>
      <c r="Q28" s="9"/>
      <c r="R28" s="9"/>
      <c r="S28" s="10">
        <v>21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6">
        <v>43213</v>
      </c>
      <c r="AI28" s="10" t="s">
        <v>295</v>
      </c>
      <c r="AJ28" s="10">
        <v>2017</v>
      </c>
      <c r="AK28" s="16">
        <v>42997</v>
      </c>
      <c r="AL28" s="9"/>
    </row>
    <row r="29" spans="1:38" x14ac:dyDescent="0.25">
      <c r="A29" s="10" t="s">
        <v>89</v>
      </c>
      <c r="B29" s="8">
        <v>338</v>
      </c>
      <c r="C29" s="7" t="s">
        <v>145</v>
      </c>
      <c r="D29" s="7" t="s">
        <v>145</v>
      </c>
      <c r="E29" s="7" t="s">
        <v>146</v>
      </c>
      <c r="F29" s="6" t="s">
        <v>189</v>
      </c>
      <c r="G29" s="6" t="s">
        <v>251</v>
      </c>
      <c r="H29" s="6" t="s">
        <v>252</v>
      </c>
      <c r="I29" s="11" t="s">
        <v>98</v>
      </c>
      <c r="J29" s="12">
        <f>4795.88/14*30</f>
        <v>10276.885714285714</v>
      </c>
      <c r="K29" s="12">
        <f>+(5570.98+70.74)/14*30</f>
        <v>12089.4</v>
      </c>
      <c r="L29" s="11">
        <v>22</v>
      </c>
      <c r="M29" s="9"/>
      <c r="N29" s="9"/>
      <c r="O29" s="9"/>
      <c r="P29" s="9"/>
      <c r="Q29" s="9"/>
      <c r="R29" s="9"/>
      <c r="S29" s="10">
        <v>22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6">
        <v>43213</v>
      </c>
      <c r="AI29" s="10" t="s">
        <v>295</v>
      </c>
      <c r="AJ29" s="10">
        <v>2017</v>
      </c>
      <c r="AK29" s="16">
        <v>42997</v>
      </c>
      <c r="AL29" s="9"/>
    </row>
    <row r="30" spans="1:38" x14ac:dyDescent="0.25">
      <c r="A30" s="10" t="s">
        <v>89</v>
      </c>
      <c r="B30" s="8">
        <v>207</v>
      </c>
      <c r="C30" s="7" t="s">
        <v>147</v>
      </c>
      <c r="D30" s="7" t="s">
        <v>147</v>
      </c>
      <c r="E30" s="7" t="s">
        <v>146</v>
      </c>
      <c r="F30" s="6" t="s">
        <v>190</v>
      </c>
      <c r="G30" s="6" t="s">
        <v>253</v>
      </c>
      <c r="H30" s="6" t="s">
        <v>224</v>
      </c>
      <c r="I30" s="11" t="s">
        <v>98</v>
      </c>
      <c r="J30" s="12">
        <f>2755.4/14*30</f>
        <v>5904.4285714285716</v>
      </c>
      <c r="K30" s="12">
        <f>3311.03/14*30</f>
        <v>7095.0642857142866</v>
      </c>
      <c r="L30" s="11">
        <v>23</v>
      </c>
      <c r="M30" s="9"/>
      <c r="N30" s="9"/>
      <c r="O30" s="9"/>
      <c r="P30" s="9"/>
      <c r="Q30" s="9"/>
      <c r="R30" s="9"/>
      <c r="S30" s="10">
        <v>23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>
        <v>43213</v>
      </c>
      <c r="AI30" s="10" t="s">
        <v>295</v>
      </c>
      <c r="AJ30" s="10">
        <v>2017</v>
      </c>
      <c r="AK30" s="16">
        <v>42997</v>
      </c>
      <c r="AL30" s="9"/>
    </row>
    <row r="31" spans="1:38" x14ac:dyDescent="0.25">
      <c r="A31" s="10" t="s">
        <v>89</v>
      </c>
      <c r="B31" s="8">
        <v>372</v>
      </c>
      <c r="C31" s="7" t="s">
        <v>147</v>
      </c>
      <c r="D31" s="7" t="s">
        <v>147</v>
      </c>
      <c r="E31" s="7" t="s">
        <v>146</v>
      </c>
      <c r="F31" s="6" t="s">
        <v>191</v>
      </c>
      <c r="G31" s="6" t="s">
        <v>254</v>
      </c>
      <c r="H31" s="6" t="s">
        <v>255</v>
      </c>
      <c r="I31" s="11" t="s">
        <v>98</v>
      </c>
      <c r="J31" s="12">
        <f>2691/14*30</f>
        <v>5766.4285714285716</v>
      </c>
      <c r="K31" s="12">
        <f>3497.65/14*30</f>
        <v>7494.9642857142853</v>
      </c>
      <c r="L31" s="11">
        <v>24</v>
      </c>
      <c r="M31" s="9"/>
      <c r="N31" s="9"/>
      <c r="O31" s="9"/>
      <c r="P31" s="9"/>
      <c r="Q31" s="9"/>
      <c r="R31" s="9"/>
      <c r="S31" s="10">
        <v>24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>
        <v>43213</v>
      </c>
      <c r="AI31" s="10" t="s">
        <v>295</v>
      </c>
      <c r="AJ31" s="10">
        <v>2017</v>
      </c>
      <c r="AK31" s="16">
        <v>42997</v>
      </c>
      <c r="AL31" s="9"/>
    </row>
    <row r="32" spans="1:38" x14ac:dyDescent="0.25">
      <c r="A32" s="10" t="s">
        <v>89</v>
      </c>
      <c r="B32" s="8">
        <v>363</v>
      </c>
      <c r="C32" s="7" t="s">
        <v>148</v>
      </c>
      <c r="D32" s="7" t="s">
        <v>148</v>
      </c>
      <c r="E32" s="7"/>
      <c r="F32" s="6" t="s">
        <v>192</v>
      </c>
      <c r="G32" s="6" t="s">
        <v>256</v>
      </c>
      <c r="H32" s="6" t="s">
        <v>257</v>
      </c>
      <c r="I32" s="11" t="s">
        <v>98</v>
      </c>
      <c r="J32" s="12">
        <f>4211.1/14*30</f>
        <v>9023.7857142857138</v>
      </c>
      <c r="K32" s="12">
        <f>4973.31/14*30</f>
        <v>10657.092857142858</v>
      </c>
      <c r="L32" s="11">
        <v>25</v>
      </c>
      <c r="M32" s="9"/>
      <c r="N32" s="9"/>
      <c r="O32" s="9"/>
      <c r="P32" s="9"/>
      <c r="Q32" s="9"/>
      <c r="R32" s="9"/>
      <c r="S32" s="10">
        <v>25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6">
        <v>43213</v>
      </c>
      <c r="AI32" s="10" t="s">
        <v>295</v>
      </c>
      <c r="AJ32" s="10">
        <v>2017</v>
      </c>
      <c r="AK32" s="16">
        <v>42997</v>
      </c>
      <c r="AL32" s="9"/>
    </row>
    <row r="33" spans="1:38" x14ac:dyDescent="0.25">
      <c r="A33" s="10" t="s">
        <v>89</v>
      </c>
      <c r="B33" s="8">
        <v>245</v>
      </c>
      <c r="C33" s="7" t="s">
        <v>149</v>
      </c>
      <c r="D33" s="7" t="s">
        <v>149</v>
      </c>
      <c r="E33" s="7" t="s">
        <v>146</v>
      </c>
      <c r="F33" s="6" t="s">
        <v>193</v>
      </c>
      <c r="G33" s="6" t="s">
        <v>258</v>
      </c>
      <c r="H33" s="6" t="s">
        <v>217</v>
      </c>
      <c r="I33" s="11" t="s">
        <v>99</v>
      </c>
      <c r="J33" s="12">
        <f>1930.25/14*30</f>
        <v>4136.25</v>
      </c>
      <c r="K33" s="12">
        <f>+(2723.69+76.18)/14*30</f>
        <v>5999.721428571429</v>
      </c>
      <c r="L33" s="11">
        <v>26</v>
      </c>
      <c r="M33" s="9"/>
      <c r="N33" s="9"/>
      <c r="O33" s="9"/>
      <c r="P33" s="9"/>
      <c r="Q33" s="9"/>
      <c r="R33" s="9"/>
      <c r="S33" s="10">
        <v>26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6">
        <v>43213</v>
      </c>
      <c r="AI33" s="10" t="s">
        <v>295</v>
      </c>
      <c r="AJ33" s="10">
        <v>2017</v>
      </c>
      <c r="AK33" s="16">
        <v>42997</v>
      </c>
      <c r="AL33" s="9"/>
    </row>
    <row r="34" spans="1:38" x14ac:dyDescent="0.25">
      <c r="A34" s="10" t="s">
        <v>89</v>
      </c>
      <c r="B34" s="8">
        <v>360</v>
      </c>
      <c r="C34" s="7" t="s">
        <v>150</v>
      </c>
      <c r="D34" s="7" t="s">
        <v>150</v>
      </c>
      <c r="E34" s="7" t="s">
        <v>151</v>
      </c>
      <c r="F34" s="6" t="s">
        <v>194</v>
      </c>
      <c r="G34" s="6" t="s">
        <v>259</v>
      </c>
      <c r="H34" s="6" t="s">
        <v>260</v>
      </c>
      <c r="I34" s="11" t="s">
        <v>98</v>
      </c>
      <c r="J34" s="12">
        <f>3695.64/14*30</f>
        <v>7919.2285714285717</v>
      </c>
      <c r="K34" s="12">
        <f>+(4446.55+63.53)/14*30</f>
        <v>9664.4571428571417</v>
      </c>
      <c r="L34" s="11">
        <v>27</v>
      </c>
      <c r="M34" s="9"/>
      <c r="N34" s="9"/>
      <c r="O34" s="9"/>
      <c r="P34" s="9"/>
      <c r="Q34" s="9"/>
      <c r="R34" s="9"/>
      <c r="S34" s="10">
        <v>27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6">
        <v>43213</v>
      </c>
      <c r="AI34" s="10" t="s">
        <v>295</v>
      </c>
      <c r="AJ34" s="10">
        <v>2017</v>
      </c>
      <c r="AK34" s="16">
        <v>42997</v>
      </c>
      <c r="AL34" s="9"/>
    </row>
    <row r="35" spans="1:38" x14ac:dyDescent="0.25">
      <c r="A35" s="10" t="s">
        <v>89</v>
      </c>
      <c r="B35" s="8">
        <v>367</v>
      </c>
      <c r="C35" s="7" t="s">
        <v>152</v>
      </c>
      <c r="D35" s="7" t="s">
        <v>152</v>
      </c>
      <c r="E35" s="7" t="s">
        <v>151</v>
      </c>
      <c r="F35" s="6" t="s">
        <v>168</v>
      </c>
      <c r="G35" s="6" t="s">
        <v>261</v>
      </c>
      <c r="H35" s="6" t="s">
        <v>231</v>
      </c>
      <c r="I35" s="11" t="s">
        <v>98</v>
      </c>
      <c r="J35" s="12">
        <f>2292.37/14*30</f>
        <v>4912.221428571429</v>
      </c>
      <c r="K35" s="12">
        <f>+(3072.15+29.42)/14*30</f>
        <v>6646.221428571429</v>
      </c>
      <c r="L35" s="11">
        <v>28</v>
      </c>
      <c r="M35" s="9"/>
      <c r="N35" s="9"/>
      <c r="O35" s="9"/>
      <c r="P35" s="9"/>
      <c r="Q35" s="9"/>
      <c r="R35" s="9"/>
      <c r="S35" s="10">
        <v>28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>
        <v>43213</v>
      </c>
      <c r="AI35" s="10" t="s">
        <v>295</v>
      </c>
      <c r="AJ35" s="10">
        <v>2017</v>
      </c>
      <c r="AK35" s="16">
        <v>42997</v>
      </c>
      <c r="AL35" s="9"/>
    </row>
    <row r="36" spans="1:38" x14ac:dyDescent="0.25">
      <c r="A36" s="10" t="s">
        <v>89</v>
      </c>
      <c r="B36" s="8">
        <v>369</v>
      </c>
      <c r="C36" s="7" t="s">
        <v>153</v>
      </c>
      <c r="D36" s="7" t="s">
        <v>153</v>
      </c>
      <c r="E36" s="7" t="s">
        <v>151</v>
      </c>
      <c r="F36" s="6" t="s">
        <v>186</v>
      </c>
      <c r="G36" s="6" t="s">
        <v>262</v>
      </c>
      <c r="H36" s="6" t="s">
        <v>263</v>
      </c>
      <c r="I36" s="11" t="s">
        <v>98</v>
      </c>
      <c r="J36" s="12">
        <f>2078.06/14*30</f>
        <v>4452.9857142857136</v>
      </c>
      <c r="K36" s="12">
        <f>+(2820.04+66.69)/14*30</f>
        <v>6185.8499999999995</v>
      </c>
      <c r="L36" s="11">
        <v>29</v>
      </c>
      <c r="M36" s="9"/>
      <c r="N36" s="9"/>
      <c r="O36" s="9"/>
      <c r="P36" s="9"/>
      <c r="Q36" s="9"/>
      <c r="R36" s="9"/>
      <c r="S36" s="10">
        <v>29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6">
        <v>43213</v>
      </c>
      <c r="AI36" s="10" t="s">
        <v>295</v>
      </c>
      <c r="AJ36" s="10">
        <v>2017</v>
      </c>
      <c r="AK36" s="16">
        <v>42997</v>
      </c>
      <c r="AL36" s="9"/>
    </row>
    <row r="37" spans="1:38" x14ac:dyDescent="0.25">
      <c r="A37" s="10" t="s">
        <v>89</v>
      </c>
      <c r="B37" s="8">
        <v>324</v>
      </c>
      <c r="C37" s="7" t="s">
        <v>154</v>
      </c>
      <c r="D37" s="7" t="s">
        <v>154</v>
      </c>
      <c r="E37" s="7" t="s">
        <v>155</v>
      </c>
      <c r="F37" s="6" t="s">
        <v>195</v>
      </c>
      <c r="G37" s="6" t="s">
        <v>264</v>
      </c>
      <c r="H37" s="6" t="s">
        <v>242</v>
      </c>
      <c r="I37" s="11" t="s">
        <v>98</v>
      </c>
      <c r="J37" s="12">
        <f>2142.4/14*30</f>
        <v>4590.8571428571431</v>
      </c>
      <c r="K37" s="12">
        <f>+(2897.19+59.69)/14*30</f>
        <v>6336.1714285714288</v>
      </c>
      <c r="L37" s="11">
        <v>30</v>
      </c>
      <c r="M37" s="9"/>
      <c r="N37" s="9"/>
      <c r="O37" s="9"/>
      <c r="P37" s="9"/>
      <c r="Q37" s="9"/>
      <c r="R37" s="9"/>
      <c r="S37" s="10">
        <v>30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>
        <v>43213</v>
      </c>
      <c r="AI37" s="10" t="s">
        <v>295</v>
      </c>
      <c r="AJ37" s="10">
        <v>2017</v>
      </c>
      <c r="AK37" s="16">
        <v>42997</v>
      </c>
      <c r="AL37" s="9"/>
    </row>
    <row r="38" spans="1:38" x14ac:dyDescent="0.25">
      <c r="A38" s="10" t="s">
        <v>89</v>
      </c>
      <c r="B38" s="8">
        <v>12</v>
      </c>
      <c r="C38" s="7" t="s">
        <v>156</v>
      </c>
      <c r="D38" s="7" t="s">
        <v>156</v>
      </c>
      <c r="E38" s="7" t="s">
        <v>155</v>
      </c>
      <c r="F38" s="6" t="s">
        <v>196</v>
      </c>
      <c r="G38" s="6" t="s">
        <v>265</v>
      </c>
      <c r="H38" s="6" t="s">
        <v>266</v>
      </c>
      <c r="I38" s="11" t="s">
        <v>98</v>
      </c>
      <c r="J38" s="12">
        <f>3430.61/14*30</f>
        <v>7351.3071428571429</v>
      </c>
      <c r="K38" s="12">
        <f>4274.07/14*30</f>
        <v>9158.721428571429</v>
      </c>
      <c r="L38" s="11">
        <v>31</v>
      </c>
      <c r="M38" s="9"/>
      <c r="N38" s="9"/>
      <c r="O38" s="9"/>
      <c r="P38" s="9"/>
      <c r="Q38" s="9"/>
      <c r="R38" s="9"/>
      <c r="S38" s="10">
        <v>31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>
        <v>43213</v>
      </c>
      <c r="AI38" s="10" t="s">
        <v>295</v>
      </c>
      <c r="AJ38" s="10">
        <v>2017</v>
      </c>
      <c r="AK38" s="16">
        <v>42997</v>
      </c>
      <c r="AL38" s="9"/>
    </row>
    <row r="39" spans="1:38" x14ac:dyDescent="0.25">
      <c r="A39" s="10" t="s">
        <v>89</v>
      </c>
      <c r="B39" s="8">
        <v>359</v>
      </c>
      <c r="C39" s="7" t="s">
        <v>157</v>
      </c>
      <c r="D39" s="7" t="s">
        <v>157</v>
      </c>
      <c r="E39" s="7" t="s">
        <v>155</v>
      </c>
      <c r="F39" s="6" t="s">
        <v>197</v>
      </c>
      <c r="G39" s="6" t="s">
        <v>267</v>
      </c>
      <c r="H39" s="6" t="s">
        <v>268</v>
      </c>
      <c r="I39" s="11" t="s">
        <v>99</v>
      </c>
      <c r="J39" s="12">
        <f>3395.69/14*30</f>
        <v>7276.4785714285717</v>
      </c>
      <c r="K39" s="12">
        <f>4237.41/14*30</f>
        <v>9080.1642857142851</v>
      </c>
      <c r="L39" s="11">
        <v>32</v>
      </c>
      <c r="M39" s="9"/>
      <c r="N39" s="9"/>
      <c r="O39" s="9"/>
      <c r="P39" s="9"/>
      <c r="Q39" s="9"/>
      <c r="R39" s="9"/>
      <c r="S39" s="10">
        <v>32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6">
        <v>43213</v>
      </c>
      <c r="AI39" s="10" t="s">
        <v>295</v>
      </c>
      <c r="AJ39" s="10">
        <v>2017</v>
      </c>
      <c r="AK39" s="16">
        <v>42997</v>
      </c>
      <c r="AL39" s="9"/>
    </row>
    <row r="40" spans="1:38" x14ac:dyDescent="0.25">
      <c r="A40" s="10" t="s">
        <v>89</v>
      </c>
      <c r="B40" s="8">
        <v>86</v>
      </c>
      <c r="C40" s="7" t="s">
        <v>158</v>
      </c>
      <c r="D40" s="7" t="s">
        <v>158</v>
      </c>
      <c r="E40" s="7" t="s">
        <v>158</v>
      </c>
      <c r="F40" s="6" t="s">
        <v>198</v>
      </c>
      <c r="G40" s="6" t="s">
        <v>269</v>
      </c>
      <c r="H40" s="6" t="s">
        <v>217</v>
      </c>
      <c r="I40" s="11" t="s">
        <v>98</v>
      </c>
      <c r="J40" s="12">
        <f>1112.13/14*30</f>
        <v>2383.1357142857146</v>
      </c>
      <c r="K40" s="12">
        <f>+(1680.32+140.54)/14*30</f>
        <v>3901.8428571428567</v>
      </c>
      <c r="L40" s="11">
        <v>33</v>
      </c>
      <c r="M40" s="9"/>
      <c r="N40" s="9"/>
      <c r="O40" s="9"/>
      <c r="P40" s="9"/>
      <c r="Q40" s="9"/>
      <c r="R40" s="9"/>
      <c r="S40" s="10">
        <v>33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>
        <v>43213</v>
      </c>
      <c r="AI40" s="10" t="s">
        <v>295</v>
      </c>
      <c r="AJ40" s="10">
        <v>2017</v>
      </c>
      <c r="AK40" s="16">
        <v>42997</v>
      </c>
      <c r="AL40" s="9"/>
    </row>
    <row r="41" spans="1:38" x14ac:dyDescent="0.25">
      <c r="A41" s="10" t="s">
        <v>89</v>
      </c>
      <c r="B41" s="8">
        <v>39</v>
      </c>
      <c r="C41" s="7" t="s">
        <v>159</v>
      </c>
      <c r="D41" s="7" t="s">
        <v>159</v>
      </c>
      <c r="E41" s="7" t="s">
        <v>160</v>
      </c>
      <c r="F41" s="6" t="s">
        <v>199</v>
      </c>
      <c r="G41" s="6" t="s">
        <v>270</v>
      </c>
      <c r="H41" s="6" t="s">
        <v>271</v>
      </c>
      <c r="I41" s="11" t="s">
        <v>98</v>
      </c>
      <c r="J41" s="12">
        <f>2318.74/14*30</f>
        <v>4968.7285714285708</v>
      </c>
      <c r="K41" s="12">
        <f>+(3104.72+26.55)/14*30</f>
        <v>6709.8642857142859</v>
      </c>
      <c r="L41" s="11">
        <v>34</v>
      </c>
      <c r="M41" s="9"/>
      <c r="N41" s="9"/>
      <c r="O41" s="9"/>
      <c r="P41" s="9"/>
      <c r="Q41" s="9"/>
      <c r="R41" s="9"/>
      <c r="S41" s="10">
        <v>34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6">
        <v>43213</v>
      </c>
      <c r="AI41" s="10" t="s">
        <v>295</v>
      </c>
      <c r="AJ41" s="10">
        <v>2017</v>
      </c>
      <c r="AK41" s="16">
        <v>42997</v>
      </c>
      <c r="AL41" s="9"/>
    </row>
    <row r="42" spans="1:38" x14ac:dyDescent="0.25">
      <c r="A42" s="10" t="s">
        <v>89</v>
      </c>
      <c r="B42" s="8">
        <v>85</v>
      </c>
      <c r="C42" s="7" t="s">
        <v>158</v>
      </c>
      <c r="D42" s="7" t="s">
        <v>158</v>
      </c>
      <c r="E42" s="7" t="s">
        <v>158</v>
      </c>
      <c r="F42" s="6" t="s">
        <v>200</v>
      </c>
      <c r="G42" s="6" t="s">
        <v>255</v>
      </c>
      <c r="H42" s="6" t="s">
        <v>272</v>
      </c>
      <c r="I42" s="11" t="s">
        <v>98</v>
      </c>
      <c r="J42" s="12">
        <f>1112.13/14*30</f>
        <v>2383.1357142857146</v>
      </c>
      <c r="K42" s="12">
        <f>+(1680.32+140.54)/14*30</f>
        <v>3901.8428571428567</v>
      </c>
      <c r="L42" s="11">
        <v>35</v>
      </c>
      <c r="M42" s="9"/>
      <c r="N42" s="9"/>
      <c r="O42" s="9"/>
      <c r="P42" s="9"/>
      <c r="Q42" s="9"/>
      <c r="R42" s="9"/>
      <c r="S42" s="10">
        <v>35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6">
        <v>43213</v>
      </c>
      <c r="AI42" s="10" t="s">
        <v>295</v>
      </c>
      <c r="AJ42" s="10">
        <v>2017</v>
      </c>
      <c r="AK42" s="16">
        <v>42997</v>
      </c>
      <c r="AL42" s="9"/>
    </row>
    <row r="43" spans="1:38" x14ac:dyDescent="0.25">
      <c r="A43" s="10" t="s">
        <v>89</v>
      </c>
      <c r="B43" s="8">
        <v>87</v>
      </c>
      <c r="C43" s="7" t="s">
        <v>161</v>
      </c>
      <c r="D43" s="7" t="s">
        <v>161</v>
      </c>
      <c r="E43" s="7" t="s">
        <v>158</v>
      </c>
      <c r="F43" s="6" t="s">
        <v>201</v>
      </c>
      <c r="G43" s="6" t="s">
        <v>271</v>
      </c>
      <c r="H43" s="6" t="s">
        <v>232</v>
      </c>
      <c r="I43" s="11" t="s">
        <v>98</v>
      </c>
      <c r="J43" s="12">
        <f>1725.1/14*30</f>
        <v>3696.6428571428569</v>
      </c>
      <c r="K43" s="12">
        <f>+(2406.05+94.41)/14*30</f>
        <v>5358.1285714285714</v>
      </c>
      <c r="L43" s="11">
        <v>36</v>
      </c>
      <c r="M43" s="9"/>
      <c r="N43" s="9"/>
      <c r="O43" s="9"/>
      <c r="P43" s="9"/>
      <c r="Q43" s="9"/>
      <c r="R43" s="9"/>
      <c r="S43" s="10">
        <v>36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6">
        <v>43213</v>
      </c>
      <c r="AI43" s="10" t="s">
        <v>295</v>
      </c>
      <c r="AJ43" s="10">
        <v>2017</v>
      </c>
      <c r="AK43" s="16">
        <v>42997</v>
      </c>
      <c r="AL43" s="9"/>
    </row>
    <row r="44" spans="1:38" x14ac:dyDescent="0.25">
      <c r="A44" s="10" t="s">
        <v>89</v>
      </c>
      <c r="B44" s="8">
        <v>332</v>
      </c>
      <c r="C44" s="7" t="s">
        <v>158</v>
      </c>
      <c r="D44" s="7" t="s">
        <v>158</v>
      </c>
      <c r="E44" s="7" t="s">
        <v>158</v>
      </c>
      <c r="F44" s="6" t="s">
        <v>202</v>
      </c>
      <c r="G44" s="6" t="s">
        <v>273</v>
      </c>
      <c r="H44" s="6" t="s">
        <v>257</v>
      </c>
      <c r="I44" s="11" t="s">
        <v>98</v>
      </c>
      <c r="J44" s="12">
        <f>2318.74/14*30</f>
        <v>4968.7285714285708</v>
      </c>
      <c r="K44" s="12">
        <f>+(3104.72+26.55)/14*30</f>
        <v>6709.8642857142859</v>
      </c>
      <c r="L44" s="11">
        <v>37</v>
      </c>
      <c r="M44" s="9"/>
      <c r="N44" s="9"/>
      <c r="O44" s="9"/>
      <c r="P44" s="9"/>
      <c r="Q44" s="9"/>
      <c r="R44" s="9"/>
      <c r="S44" s="10">
        <v>37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6">
        <v>43213</v>
      </c>
      <c r="AI44" s="10" t="s">
        <v>295</v>
      </c>
      <c r="AJ44" s="10">
        <v>2017</v>
      </c>
      <c r="AK44" s="16">
        <v>42997</v>
      </c>
      <c r="AL44" s="9"/>
    </row>
    <row r="45" spans="1:38" x14ac:dyDescent="0.25">
      <c r="A45" s="10" t="s">
        <v>89</v>
      </c>
      <c r="B45" s="8">
        <v>343</v>
      </c>
      <c r="C45" s="7" t="s">
        <v>158</v>
      </c>
      <c r="D45" s="7" t="s">
        <v>158</v>
      </c>
      <c r="E45" s="7" t="s">
        <v>158</v>
      </c>
      <c r="F45" s="6" t="s">
        <v>203</v>
      </c>
      <c r="G45" s="6" t="s">
        <v>271</v>
      </c>
      <c r="H45" s="6" t="s">
        <v>237</v>
      </c>
      <c r="I45" s="11" t="s">
        <v>98</v>
      </c>
      <c r="J45" s="12">
        <f>1112.13/14*30</f>
        <v>2383.1357142857146</v>
      </c>
      <c r="K45" s="12">
        <f>+(1680.32+140.54)/14*30</f>
        <v>3901.8428571428567</v>
      </c>
      <c r="L45" s="11">
        <v>38</v>
      </c>
      <c r="M45" s="9"/>
      <c r="N45" s="9"/>
      <c r="O45" s="9"/>
      <c r="P45" s="9"/>
      <c r="Q45" s="9"/>
      <c r="R45" s="9"/>
      <c r="S45" s="10">
        <v>38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6">
        <v>43213</v>
      </c>
      <c r="AI45" s="10" t="s">
        <v>295</v>
      </c>
      <c r="AJ45" s="10">
        <v>2017</v>
      </c>
      <c r="AK45" s="16">
        <v>42997</v>
      </c>
      <c r="AL45" s="9"/>
    </row>
    <row r="46" spans="1:38" x14ac:dyDescent="0.25">
      <c r="A46" s="10" t="s">
        <v>89</v>
      </c>
      <c r="B46" s="8">
        <v>44</v>
      </c>
      <c r="C46" s="7" t="s">
        <v>161</v>
      </c>
      <c r="D46" s="7" t="s">
        <v>161</v>
      </c>
      <c r="E46" s="7" t="s">
        <v>160</v>
      </c>
      <c r="F46" s="6" t="s">
        <v>204</v>
      </c>
      <c r="G46" s="6" t="s">
        <v>233</v>
      </c>
      <c r="H46" s="6" t="s">
        <v>274</v>
      </c>
      <c r="I46" s="11" t="s">
        <v>98</v>
      </c>
      <c r="J46" s="12">
        <f>1725.1/14*30</f>
        <v>3696.6428571428569</v>
      </c>
      <c r="K46" s="12">
        <f>+(2406.05+94.41)/14*30</f>
        <v>5358.1285714285714</v>
      </c>
      <c r="L46" s="11">
        <v>39</v>
      </c>
      <c r="M46" s="9"/>
      <c r="N46" s="9"/>
      <c r="O46" s="9"/>
      <c r="P46" s="9"/>
      <c r="Q46" s="9"/>
      <c r="R46" s="9"/>
      <c r="S46" s="10">
        <v>39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6">
        <v>43213</v>
      </c>
      <c r="AI46" s="10" t="s">
        <v>295</v>
      </c>
      <c r="AJ46" s="10">
        <v>2017</v>
      </c>
      <c r="AK46" s="16">
        <v>42997</v>
      </c>
      <c r="AL46" s="9"/>
    </row>
    <row r="47" spans="1:38" x14ac:dyDescent="0.25">
      <c r="A47" s="10" t="s">
        <v>89</v>
      </c>
      <c r="B47" s="8">
        <v>115</v>
      </c>
      <c r="C47" s="7" t="s">
        <v>161</v>
      </c>
      <c r="D47" s="7" t="s">
        <v>161</v>
      </c>
      <c r="E47" s="7" t="s">
        <v>160</v>
      </c>
      <c r="F47" s="6" t="s">
        <v>205</v>
      </c>
      <c r="G47" s="6" t="s">
        <v>240</v>
      </c>
      <c r="H47" s="6" t="s">
        <v>275</v>
      </c>
      <c r="I47" s="11" t="s">
        <v>98</v>
      </c>
      <c r="J47" s="12">
        <f>1725.1/14*30</f>
        <v>3696.6428571428569</v>
      </c>
      <c r="K47" s="12">
        <f>+(2406.05+94.41)/14*30</f>
        <v>5358.1285714285714</v>
      </c>
      <c r="L47" s="11">
        <v>40</v>
      </c>
      <c r="M47" s="9"/>
      <c r="N47" s="9"/>
      <c r="O47" s="9"/>
      <c r="P47" s="9"/>
      <c r="Q47" s="9"/>
      <c r="R47" s="9"/>
      <c r="S47" s="10">
        <v>40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6">
        <v>43213</v>
      </c>
      <c r="AI47" s="10" t="s">
        <v>295</v>
      </c>
      <c r="AJ47" s="10">
        <v>2017</v>
      </c>
      <c r="AK47" s="16">
        <v>42997</v>
      </c>
      <c r="AL47" s="9"/>
    </row>
    <row r="48" spans="1:38" x14ac:dyDescent="0.25">
      <c r="A48" s="10" t="s">
        <v>89</v>
      </c>
      <c r="B48" s="8">
        <v>329</v>
      </c>
      <c r="C48" s="7" t="s">
        <v>161</v>
      </c>
      <c r="D48" s="7" t="s">
        <v>161</v>
      </c>
      <c r="E48" s="7" t="s">
        <v>160</v>
      </c>
      <c r="F48" s="6" t="s">
        <v>206</v>
      </c>
      <c r="G48" s="6" t="s">
        <v>227</v>
      </c>
      <c r="H48" s="6" t="s">
        <v>276</v>
      </c>
      <c r="I48" s="11" t="s">
        <v>98</v>
      </c>
      <c r="J48" s="12">
        <f>1725.1/14*30</f>
        <v>3696.6428571428569</v>
      </c>
      <c r="K48" s="12">
        <f>+(2406.05+94.41)/14*30</f>
        <v>5358.1285714285714</v>
      </c>
      <c r="L48" s="11">
        <v>41</v>
      </c>
      <c r="M48" s="9"/>
      <c r="N48" s="9"/>
      <c r="O48" s="9"/>
      <c r="P48" s="9"/>
      <c r="Q48" s="9"/>
      <c r="R48" s="9"/>
      <c r="S48" s="10">
        <v>41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6">
        <v>43213</v>
      </c>
      <c r="AI48" s="10" t="s">
        <v>295</v>
      </c>
      <c r="AJ48" s="10">
        <v>2017</v>
      </c>
      <c r="AK48" s="16">
        <v>42997</v>
      </c>
      <c r="AL48" s="9"/>
    </row>
    <row r="49" spans="1:38" x14ac:dyDescent="0.25">
      <c r="A49" s="10" t="s">
        <v>89</v>
      </c>
      <c r="B49" s="8">
        <v>49</v>
      </c>
      <c r="C49" s="7" t="s">
        <v>158</v>
      </c>
      <c r="D49" s="7" t="s">
        <v>158</v>
      </c>
      <c r="E49" s="7" t="s">
        <v>158</v>
      </c>
      <c r="F49" s="6" t="s">
        <v>207</v>
      </c>
      <c r="G49" s="6" t="s">
        <v>277</v>
      </c>
      <c r="H49" s="6" t="s">
        <v>278</v>
      </c>
      <c r="I49" s="11" t="s">
        <v>98</v>
      </c>
      <c r="J49" s="12">
        <f>1112.13/14*30</f>
        <v>2383.1357142857146</v>
      </c>
      <c r="K49" s="12">
        <f>+(1680.32+140.54)/14*30</f>
        <v>3901.8428571428567</v>
      </c>
      <c r="L49" s="11">
        <v>42</v>
      </c>
      <c r="M49" s="9"/>
      <c r="N49" s="9"/>
      <c r="O49" s="9"/>
      <c r="P49" s="9"/>
      <c r="Q49" s="9"/>
      <c r="R49" s="9"/>
      <c r="S49" s="10">
        <v>42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6">
        <v>43213</v>
      </c>
      <c r="AI49" s="10" t="s">
        <v>295</v>
      </c>
      <c r="AJ49" s="10">
        <v>2017</v>
      </c>
      <c r="AK49" s="16">
        <v>42997</v>
      </c>
      <c r="AL49" s="9"/>
    </row>
    <row r="50" spans="1:38" x14ac:dyDescent="0.25">
      <c r="A50" s="10" t="s">
        <v>89</v>
      </c>
      <c r="B50" s="8">
        <v>121</v>
      </c>
      <c r="C50" s="7" t="s">
        <v>158</v>
      </c>
      <c r="D50" s="7" t="s">
        <v>158</v>
      </c>
      <c r="E50" s="7" t="s">
        <v>158</v>
      </c>
      <c r="F50" s="6" t="s">
        <v>179</v>
      </c>
      <c r="G50" s="6" t="s">
        <v>279</v>
      </c>
      <c r="H50" s="6" t="s">
        <v>280</v>
      </c>
      <c r="I50" s="11" t="s">
        <v>98</v>
      </c>
      <c r="J50" s="12">
        <f>1112.13/14*30</f>
        <v>2383.1357142857146</v>
      </c>
      <c r="K50" s="12">
        <f>+(1680.32+140.54)/14*30</f>
        <v>3901.8428571428567</v>
      </c>
      <c r="L50" s="11">
        <v>43</v>
      </c>
      <c r="M50" s="9"/>
      <c r="N50" s="9"/>
      <c r="O50" s="9"/>
      <c r="P50" s="9"/>
      <c r="Q50" s="9"/>
      <c r="R50" s="9"/>
      <c r="S50" s="10">
        <v>43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6">
        <v>43213</v>
      </c>
      <c r="AI50" s="10" t="s">
        <v>295</v>
      </c>
      <c r="AJ50" s="10">
        <v>2017</v>
      </c>
      <c r="AK50" s="16">
        <v>42997</v>
      </c>
      <c r="AL50" s="9"/>
    </row>
    <row r="51" spans="1:38" x14ac:dyDescent="0.25">
      <c r="A51" s="10" t="s">
        <v>89</v>
      </c>
      <c r="B51" s="8">
        <v>362</v>
      </c>
      <c r="C51" s="7" t="s">
        <v>158</v>
      </c>
      <c r="D51" s="7" t="s">
        <v>158</v>
      </c>
      <c r="E51" s="7" t="s">
        <v>158</v>
      </c>
      <c r="F51" s="6" t="s">
        <v>208</v>
      </c>
      <c r="G51" s="6" t="s">
        <v>281</v>
      </c>
      <c r="H51" s="6" t="s">
        <v>282</v>
      </c>
      <c r="I51" s="11" t="s">
        <v>98</v>
      </c>
      <c r="J51" s="12">
        <f>1112.13/14*30</f>
        <v>2383.1357142857146</v>
      </c>
      <c r="K51" s="12">
        <f>+(1680.32+140.54)/14*30</f>
        <v>3901.8428571428567</v>
      </c>
      <c r="L51" s="11">
        <v>44</v>
      </c>
      <c r="M51" s="9"/>
      <c r="N51" s="9"/>
      <c r="O51" s="9"/>
      <c r="P51" s="9"/>
      <c r="Q51" s="9"/>
      <c r="R51" s="9"/>
      <c r="S51" s="10">
        <v>44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6">
        <v>43213</v>
      </c>
      <c r="AI51" s="10" t="s">
        <v>295</v>
      </c>
      <c r="AJ51" s="10">
        <v>2017</v>
      </c>
      <c r="AK51" s="16">
        <v>42997</v>
      </c>
      <c r="AL51" s="9"/>
    </row>
    <row r="52" spans="1:38" x14ac:dyDescent="0.25">
      <c r="A52" s="10" t="s">
        <v>89</v>
      </c>
      <c r="B52" s="8">
        <v>26</v>
      </c>
      <c r="C52" s="7" t="s">
        <v>162</v>
      </c>
      <c r="D52" s="7" t="s">
        <v>162</v>
      </c>
      <c r="E52" s="7" t="s">
        <v>163</v>
      </c>
      <c r="F52" s="6" t="s">
        <v>209</v>
      </c>
      <c r="G52" s="6" t="s">
        <v>283</v>
      </c>
      <c r="H52" s="6" t="s">
        <v>284</v>
      </c>
      <c r="I52" s="11" t="s">
        <v>98</v>
      </c>
      <c r="J52" s="12">
        <f>2203.51/14*30</f>
        <v>4721.8071428571438</v>
      </c>
      <c r="K52" s="12">
        <f>+(2971.27+39.09)/14*30</f>
        <v>6450.7714285714283</v>
      </c>
      <c r="L52" s="11">
        <v>45</v>
      </c>
      <c r="M52" s="9"/>
      <c r="N52" s="9"/>
      <c r="O52" s="9"/>
      <c r="P52" s="9"/>
      <c r="Q52" s="9"/>
      <c r="R52" s="9"/>
      <c r="S52" s="10">
        <v>45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6">
        <v>43213</v>
      </c>
      <c r="AI52" s="10" t="s">
        <v>295</v>
      </c>
      <c r="AJ52" s="10">
        <v>2017</v>
      </c>
      <c r="AK52" s="16">
        <v>42997</v>
      </c>
      <c r="AL52" s="9"/>
    </row>
    <row r="53" spans="1:38" x14ac:dyDescent="0.25">
      <c r="A53" s="10" t="s">
        <v>89</v>
      </c>
      <c r="B53" s="8">
        <v>331</v>
      </c>
      <c r="C53" s="7" t="s">
        <v>162</v>
      </c>
      <c r="D53" s="7" t="s">
        <v>162</v>
      </c>
      <c r="E53" s="7" t="s">
        <v>163</v>
      </c>
      <c r="F53" s="6" t="s">
        <v>201</v>
      </c>
      <c r="G53" s="6" t="s">
        <v>239</v>
      </c>
      <c r="H53" s="6" t="s">
        <v>285</v>
      </c>
      <c r="I53" s="11" t="s">
        <v>98</v>
      </c>
      <c r="J53" s="12">
        <f>2203.51/14*30</f>
        <v>4721.8071428571438</v>
      </c>
      <c r="K53" s="12">
        <f>+(2969.11+39.09)/14*30</f>
        <v>6446.1428571428578</v>
      </c>
      <c r="L53" s="11">
        <v>46</v>
      </c>
      <c r="M53" s="9"/>
      <c r="N53" s="9"/>
      <c r="O53" s="9"/>
      <c r="P53" s="9"/>
      <c r="Q53" s="9"/>
      <c r="R53" s="9"/>
      <c r="S53" s="10">
        <v>46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6">
        <v>43213</v>
      </c>
      <c r="AI53" s="10" t="s">
        <v>295</v>
      </c>
      <c r="AJ53" s="10">
        <v>2017</v>
      </c>
      <c r="AK53" s="16">
        <v>42997</v>
      </c>
      <c r="AL53" s="9"/>
    </row>
    <row r="54" spans="1:38" x14ac:dyDescent="0.25">
      <c r="A54" s="10" t="s">
        <v>89</v>
      </c>
      <c r="B54" s="8">
        <v>326</v>
      </c>
      <c r="C54" s="7" t="s">
        <v>164</v>
      </c>
      <c r="D54" s="7" t="s">
        <v>164</v>
      </c>
      <c r="E54" s="7" t="s">
        <v>163</v>
      </c>
      <c r="F54" s="6" t="s">
        <v>210</v>
      </c>
      <c r="G54" s="6" t="s">
        <v>286</v>
      </c>
      <c r="H54" s="6" t="s">
        <v>239</v>
      </c>
      <c r="I54" s="11" t="s">
        <v>98</v>
      </c>
      <c r="J54" s="12">
        <f>2865.62/14*30</f>
        <v>6140.614285714285</v>
      </c>
      <c r="K54" s="12">
        <f>3752.1/14*30</f>
        <v>8040.2142857142862</v>
      </c>
      <c r="L54" s="11">
        <v>47</v>
      </c>
      <c r="M54" s="9"/>
      <c r="N54" s="9"/>
      <c r="O54" s="9"/>
      <c r="P54" s="9"/>
      <c r="Q54" s="9"/>
      <c r="R54" s="9"/>
      <c r="S54" s="10">
        <v>47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6">
        <v>43213</v>
      </c>
      <c r="AI54" s="10" t="s">
        <v>295</v>
      </c>
      <c r="AJ54" s="10">
        <v>2017</v>
      </c>
      <c r="AK54" s="16">
        <v>42997</v>
      </c>
      <c r="AL54" s="9"/>
    </row>
    <row r="55" spans="1:38" x14ac:dyDescent="0.25">
      <c r="A55" s="10" t="s">
        <v>89</v>
      </c>
      <c r="B55" s="8">
        <v>98</v>
      </c>
      <c r="C55" s="7" t="s">
        <v>165</v>
      </c>
      <c r="D55" s="7" t="s">
        <v>165</v>
      </c>
      <c r="E55" s="7" t="s">
        <v>163</v>
      </c>
      <c r="F55" s="6" t="s">
        <v>211</v>
      </c>
      <c r="G55" s="6" t="s">
        <v>287</v>
      </c>
      <c r="H55" s="6" t="s">
        <v>220</v>
      </c>
      <c r="I55" s="11" t="s">
        <v>98</v>
      </c>
      <c r="J55" s="12">
        <f>1821.04/14*30</f>
        <v>3902.2285714285713</v>
      </c>
      <c r="K55" s="12">
        <f>+(2518.96+83.17)/14*30</f>
        <v>5575.9928571428572</v>
      </c>
      <c r="L55" s="11">
        <v>48</v>
      </c>
      <c r="M55" s="9"/>
      <c r="N55" s="9"/>
      <c r="O55" s="9"/>
      <c r="P55" s="9"/>
      <c r="Q55" s="9"/>
      <c r="R55" s="9"/>
      <c r="S55" s="10">
        <v>48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6">
        <v>43213</v>
      </c>
      <c r="AI55" s="10" t="s">
        <v>295</v>
      </c>
      <c r="AJ55" s="10">
        <v>2017</v>
      </c>
      <c r="AK55" s="16">
        <v>42997</v>
      </c>
      <c r="AL55" s="9"/>
    </row>
    <row r="56" spans="1:38" x14ac:dyDescent="0.25">
      <c r="A56" s="10" t="s">
        <v>89</v>
      </c>
      <c r="B56" s="8">
        <v>358</v>
      </c>
      <c r="C56" s="7" t="s">
        <v>165</v>
      </c>
      <c r="D56" s="7" t="s">
        <v>165</v>
      </c>
      <c r="E56" s="7" t="s">
        <v>163</v>
      </c>
      <c r="F56" s="6" t="s">
        <v>212</v>
      </c>
      <c r="G56" s="6" t="s">
        <v>275</v>
      </c>
      <c r="H56" s="6" t="s">
        <v>224</v>
      </c>
      <c r="I56" s="11" t="s">
        <v>98</v>
      </c>
      <c r="J56" s="12">
        <f>1821.04/14*30</f>
        <v>3902.2285714285713</v>
      </c>
      <c r="K56" s="12">
        <f>2602.13/14*30</f>
        <v>5575.9928571428572</v>
      </c>
      <c r="L56" s="11">
        <v>49</v>
      </c>
      <c r="M56" s="9"/>
      <c r="N56" s="9"/>
      <c r="O56" s="9"/>
      <c r="P56" s="9"/>
      <c r="Q56" s="9"/>
      <c r="R56" s="9"/>
      <c r="S56" s="10">
        <v>49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6">
        <v>43213</v>
      </c>
      <c r="AI56" s="10" t="s">
        <v>295</v>
      </c>
      <c r="AJ56" s="10">
        <v>2017</v>
      </c>
      <c r="AK56" s="16">
        <v>42997</v>
      </c>
      <c r="AL56" s="9"/>
    </row>
    <row r="57" spans="1:38" x14ac:dyDescent="0.25">
      <c r="A57" s="10" t="s">
        <v>89</v>
      </c>
      <c r="B57" s="8">
        <v>346</v>
      </c>
      <c r="C57" s="7" t="s">
        <v>166</v>
      </c>
      <c r="D57" s="7" t="s">
        <v>166</v>
      </c>
      <c r="E57" s="7" t="s">
        <v>163</v>
      </c>
      <c r="F57" s="6" t="s">
        <v>213</v>
      </c>
      <c r="G57" s="6" t="s">
        <v>220</v>
      </c>
      <c r="H57" s="6" t="s">
        <v>288</v>
      </c>
      <c r="I57" s="11" t="s">
        <v>98</v>
      </c>
      <c r="J57" s="12">
        <f>3395.7/14*30</f>
        <v>7276.4999999999991</v>
      </c>
      <c r="K57" s="12">
        <f>4151.21/14*30</f>
        <v>8895.4499999999989</v>
      </c>
      <c r="L57" s="11">
        <v>50</v>
      </c>
      <c r="M57" s="9"/>
      <c r="N57" s="9"/>
      <c r="O57" s="9"/>
      <c r="P57" s="9"/>
      <c r="Q57" s="9"/>
      <c r="R57" s="9"/>
      <c r="S57" s="10">
        <v>50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6">
        <v>43213</v>
      </c>
      <c r="AI57" s="10" t="s">
        <v>295</v>
      </c>
      <c r="AJ57" s="10">
        <v>2017</v>
      </c>
      <c r="AK57" s="16">
        <v>42997</v>
      </c>
      <c r="AL57" s="9"/>
    </row>
    <row r="58" spans="1:38" x14ac:dyDescent="0.25">
      <c r="A58" s="10" t="s">
        <v>89</v>
      </c>
      <c r="B58" s="8">
        <v>260</v>
      </c>
      <c r="C58" s="7" t="s">
        <v>165</v>
      </c>
      <c r="D58" s="7" t="s">
        <v>165</v>
      </c>
      <c r="E58" s="7" t="s">
        <v>163</v>
      </c>
      <c r="F58" s="6" t="s">
        <v>214</v>
      </c>
      <c r="G58" s="6" t="s">
        <v>220</v>
      </c>
      <c r="H58" s="6" t="s">
        <v>235</v>
      </c>
      <c r="I58" s="11" t="s">
        <v>98</v>
      </c>
      <c r="J58" s="12">
        <f>1821.04/14*30</f>
        <v>3902.2285714285713</v>
      </c>
      <c r="K58" s="12">
        <f>+(2518.96+83.17)/14*30</f>
        <v>5575.9928571428572</v>
      </c>
      <c r="L58" s="11">
        <v>51</v>
      </c>
      <c r="M58" s="9"/>
      <c r="N58" s="9"/>
      <c r="O58" s="9"/>
      <c r="P58" s="9"/>
      <c r="Q58" s="9"/>
      <c r="R58" s="9"/>
      <c r="S58" s="10">
        <v>51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6">
        <v>43213</v>
      </c>
      <c r="AI58" s="10" t="s">
        <v>295</v>
      </c>
      <c r="AJ58" s="10">
        <v>2017</v>
      </c>
      <c r="AK58" s="16">
        <v>42997</v>
      </c>
      <c r="AL58" s="9"/>
    </row>
    <row r="59" spans="1:38" x14ac:dyDescent="0.25">
      <c r="A59" s="10" t="s">
        <v>89</v>
      </c>
      <c r="B59" s="8">
        <v>280</v>
      </c>
      <c r="C59" s="7" t="s">
        <v>165</v>
      </c>
      <c r="D59" s="7" t="s">
        <v>165</v>
      </c>
      <c r="E59" s="7" t="s">
        <v>163</v>
      </c>
      <c r="F59" s="6" t="s">
        <v>215</v>
      </c>
      <c r="G59" s="6" t="s">
        <v>250</v>
      </c>
      <c r="H59" s="6" t="s">
        <v>253</v>
      </c>
      <c r="I59" s="11" t="s">
        <v>98</v>
      </c>
      <c r="J59" s="12">
        <f>1821.04/14*30</f>
        <v>3902.2285714285713</v>
      </c>
      <c r="K59" s="12">
        <f>+(2518.96+83.17)/14*30</f>
        <v>5575.9928571428572</v>
      </c>
      <c r="L59" s="11">
        <v>52</v>
      </c>
      <c r="M59" s="9"/>
      <c r="N59" s="9"/>
      <c r="O59" s="9"/>
      <c r="P59" s="9"/>
      <c r="Q59" s="9"/>
      <c r="R59" s="9"/>
      <c r="S59" s="10">
        <v>52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6">
        <v>43213</v>
      </c>
      <c r="AI59" s="10" t="s">
        <v>295</v>
      </c>
      <c r="AJ59" s="10">
        <v>2017</v>
      </c>
      <c r="AK59" s="16">
        <v>42997</v>
      </c>
      <c r="AL59" s="9"/>
    </row>
    <row r="60" spans="1:38" x14ac:dyDescent="0.25">
      <c r="A60" s="10" t="s">
        <v>89</v>
      </c>
      <c r="B60" s="8">
        <v>165</v>
      </c>
      <c r="C60" s="7" t="s">
        <v>165</v>
      </c>
      <c r="D60" s="7" t="s">
        <v>165</v>
      </c>
      <c r="E60" s="7" t="s">
        <v>163</v>
      </c>
      <c r="F60" s="6" t="s">
        <v>179</v>
      </c>
      <c r="G60" s="6" t="s">
        <v>289</v>
      </c>
      <c r="H60" s="6" t="s">
        <v>290</v>
      </c>
      <c r="I60" s="11" t="s">
        <v>98</v>
      </c>
      <c r="J60" s="12">
        <f>1821.04/14*30</f>
        <v>3902.2285714285713</v>
      </c>
      <c r="K60" s="12">
        <f>+(2518.96+83.17)/14*30</f>
        <v>5575.9928571428572</v>
      </c>
      <c r="L60" s="11">
        <v>53</v>
      </c>
      <c r="M60" s="9"/>
      <c r="N60" s="9"/>
      <c r="O60" s="9"/>
      <c r="P60" s="9"/>
      <c r="Q60" s="9"/>
      <c r="R60" s="9"/>
      <c r="S60" s="10">
        <v>53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6">
        <v>43213</v>
      </c>
      <c r="AI60" s="10" t="s">
        <v>295</v>
      </c>
      <c r="AJ60" s="10">
        <v>2017</v>
      </c>
      <c r="AK60" s="16">
        <v>42997</v>
      </c>
      <c r="AL60" s="9"/>
    </row>
    <row r="61" spans="1:38" x14ac:dyDescent="0.25">
      <c r="A61" s="10" t="s">
        <v>89</v>
      </c>
      <c r="B61" s="8">
        <v>361</v>
      </c>
      <c r="C61" s="7" t="s">
        <v>167</v>
      </c>
      <c r="D61" s="7" t="s">
        <v>167</v>
      </c>
      <c r="E61" s="7" t="s">
        <v>163</v>
      </c>
      <c r="F61" s="6" t="s">
        <v>216</v>
      </c>
      <c r="G61" s="6" t="s">
        <v>291</v>
      </c>
      <c r="H61" s="6" t="s">
        <v>292</v>
      </c>
      <c r="I61" s="11" t="s">
        <v>99</v>
      </c>
      <c r="J61" s="12">
        <f>2127.82/14*30</f>
        <v>4559.6142857142859</v>
      </c>
      <c r="K61" s="12">
        <f>2941.29/14*30</f>
        <v>6302.7642857142855</v>
      </c>
      <c r="L61" s="11">
        <v>54</v>
      </c>
      <c r="M61" s="9"/>
      <c r="N61" s="9"/>
      <c r="O61" s="9"/>
      <c r="P61" s="9"/>
      <c r="Q61" s="9"/>
      <c r="R61" s="9"/>
      <c r="S61" s="10">
        <v>54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6">
        <v>43213</v>
      </c>
      <c r="AI61" s="10" t="s">
        <v>295</v>
      </c>
      <c r="AJ61" s="10">
        <v>2017</v>
      </c>
      <c r="AK61" s="16">
        <v>42997</v>
      </c>
      <c r="AL61" s="9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100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67</v>
      </c>
      <c r="D3" s="1" t="s">
        <v>106</v>
      </c>
    </row>
    <row r="4" spans="1:4" x14ac:dyDescent="0.25">
      <c r="A4" s="11">
        <v>1</v>
      </c>
      <c r="B4" s="12">
        <f>1016.65/14*30</f>
        <v>2178.5357142857142</v>
      </c>
      <c r="C4" s="7" t="s">
        <v>293</v>
      </c>
      <c r="D4" s="11" t="s">
        <v>296</v>
      </c>
    </row>
    <row r="5" spans="1:4" x14ac:dyDescent="0.25">
      <c r="A5" s="11">
        <v>2</v>
      </c>
      <c r="B5" s="12">
        <f>2646.37/14*30</f>
        <v>5670.7928571428574</v>
      </c>
      <c r="C5" s="7" t="s">
        <v>293</v>
      </c>
      <c r="D5" s="11" t="s">
        <v>296</v>
      </c>
    </row>
    <row r="6" spans="1:4" x14ac:dyDescent="0.25">
      <c r="A6" s="11">
        <v>3</v>
      </c>
      <c r="B6" s="12">
        <f>761.77/14*30</f>
        <v>1632.3642857142856</v>
      </c>
      <c r="C6" s="7" t="s">
        <v>293</v>
      </c>
      <c r="D6" s="11" t="s">
        <v>296</v>
      </c>
    </row>
    <row r="7" spans="1:4" x14ac:dyDescent="0.25">
      <c r="A7" s="11">
        <v>4</v>
      </c>
      <c r="B7" s="12">
        <f>739.91/14*30</f>
        <v>1585.5214285714285</v>
      </c>
      <c r="C7" s="7" t="s">
        <v>293</v>
      </c>
      <c r="D7" s="11" t="s">
        <v>296</v>
      </c>
    </row>
    <row r="8" spans="1:4" x14ac:dyDescent="0.25">
      <c r="A8" s="11">
        <v>5</v>
      </c>
      <c r="B8" s="12">
        <f>900.59/14*30</f>
        <v>1929.8357142857142</v>
      </c>
      <c r="C8" s="7" t="s">
        <v>293</v>
      </c>
      <c r="D8" s="11" t="s">
        <v>296</v>
      </c>
    </row>
    <row r="9" spans="1:4" x14ac:dyDescent="0.25">
      <c r="A9" s="11">
        <v>6</v>
      </c>
      <c r="B9" s="12">
        <f>900.59/14*30</f>
        <v>1929.8357142857142</v>
      </c>
      <c r="C9" s="7" t="s">
        <v>293</v>
      </c>
      <c r="D9" s="11" t="s">
        <v>296</v>
      </c>
    </row>
    <row r="10" spans="1:4" x14ac:dyDescent="0.25">
      <c r="A10" s="11">
        <v>7</v>
      </c>
      <c r="B10" s="12">
        <f>640.07/14*30</f>
        <v>1371.5785714285716</v>
      </c>
      <c r="C10" s="7" t="s">
        <v>293</v>
      </c>
      <c r="D10" s="11" t="s">
        <v>296</v>
      </c>
    </row>
    <row r="11" spans="1:4" x14ac:dyDescent="0.25">
      <c r="A11" s="11">
        <v>8</v>
      </c>
      <c r="B11" s="12">
        <f>1313.09/14*30</f>
        <v>2813.7642857142855</v>
      </c>
      <c r="C11" s="7" t="s">
        <v>293</v>
      </c>
      <c r="D11" s="11" t="s">
        <v>296</v>
      </c>
    </row>
    <row r="12" spans="1:4" x14ac:dyDescent="0.25">
      <c r="A12" s="11">
        <v>9</v>
      </c>
      <c r="B12" s="12">
        <f>1286.23/14*30</f>
        <v>2756.2071428571426</v>
      </c>
      <c r="C12" s="7" t="s">
        <v>293</v>
      </c>
      <c r="D12" s="11" t="s">
        <v>296</v>
      </c>
    </row>
    <row r="13" spans="1:4" x14ac:dyDescent="0.25">
      <c r="A13" s="11">
        <v>10</v>
      </c>
      <c r="B13" s="12">
        <f>1090.87/14*30</f>
        <v>2337.5785714285712</v>
      </c>
      <c r="C13" s="7" t="s">
        <v>293</v>
      </c>
      <c r="D13" s="11" t="s">
        <v>296</v>
      </c>
    </row>
    <row r="14" spans="1:4" x14ac:dyDescent="0.25">
      <c r="A14" s="11">
        <v>11</v>
      </c>
      <c r="B14" s="12">
        <f>1054.85/14*30</f>
        <v>2260.3928571428569</v>
      </c>
      <c r="C14" s="7" t="s">
        <v>293</v>
      </c>
      <c r="D14" s="11" t="s">
        <v>296</v>
      </c>
    </row>
    <row r="15" spans="1:4" x14ac:dyDescent="0.25">
      <c r="A15" s="11">
        <v>12</v>
      </c>
      <c r="B15" s="12">
        <f>829.05/14*30</f>
        <v>1776.5357142857142</v>
      </c>
      <c r="C15" s="7" t="s">
        <v>293</v>
      </c>
      <c r="D15" s="11" t="s">
        <v>296</v>
      </c>
    </row>
    <row r="16" spans="1:4" x14ac:dyDescent="0.25">
      <c r="A16" s="11">
        <v>13</v>
      </c>
      <c r="B16" s="12">
        <f>1165.39/14*30</f>
        <v>2497.264285714286</v>
      </c>
      <c r="C16" s="7" t="s">
        <v>293</v>
      </c>
      <c r="D16" s="11" t="s">
        <v>296</v>
      </c>
    </row>
    <row r="17" spans="1:4" x14ac:dyDescent="0.25">
      <c r="A17" s="11">
        <v>14</v>
      </c>
      <c r="B17" s="12">
        <f>654.63/14*30</f>
        <v>1402.7785714285715</v>
      </c>
      <c r="C17" s="7" t="s">
        <v>293</v>
      </c>
      <c r="D17" s="11" t="s">
        <v>296</v>
      </c>
    </row>
    <row r="18" spans="1:4" x14ac:dyDescent="0.25">
      <c r="A18" s="11">
        <v>15</v>
      </c>
      <c r="B18" s="12">
        <f>1661.15/14*30</f>
        <v>3559.6071428571431</v>
      </c>
      <c r="C18" s="7" t="s">
        <v>293</v>
      </c>
      <c r="D18" s="11" t="s">
        <v>296</v>
      </c>
    </row>
    <row r="19" spans="1:4" x14ac:dyDescent="0.25">
      <c r="A19" s="11">
        <v>16</v>
      </c>
      <c r="B19" s="12">
        <f>640.07/14*30</f>
        <v>1371.5785714285716</v>
      </c>
      <c r="C19" s="7" t="s">
        <v>293</v>
      </c>
      <c r="D19" s="11" t="s">
        <v>296</v>
      </c>
    </row>
    <row r="20" spans="1:4" x14ac:dyDescent="0.25">
      <c r="A20" s="11">
        <v>17</v>
      </c>
      <c r="B20" s="12">
        <f>1054.85/14*30</f>
        <v>2260.3928571428569</v>
      </c>
      <c r="C20" s="7" t="s">
        <v>293</v>
      </c>
      <c r="D20" s="11" t="s">
        <v>296</v>
      </c>
    </row>
    <row r="21" spans="1:4" x14ac:dyDescent="0.25">
      <c r="A21" s="11">
        <v>18</v>
      </c>
      <c r="B21" s="12">
        <f>1114.83/14*30</f>
        <v>2388.9214285714284</v>
      </c>
      <c r="C21" s="7" t="s">
        <v>293</v>
      </c>
      <c r="D21" s="11" t="s">
        <v>296</v>
      </c>
    </row>
    <row r="22" spans="1:4" x14ac:dyDescent="0.25">
      <c r="A22" s="11">
        <v>19</v>
      </c>
      <c r="B22" s="12">
        <f>702.21/14*30</f>
        <v>1504.7357142857145</v>
      </c>
      <c r="C22" s="7" t="s">
        <v>293</v>
      </c>
      <c r="D22" s="11" t="s">
        <v>296</v>
      </c>
    </row>
    <row r="23" spans="1:4" x14ac:dyDescent="0.25">
      <c r="A23" s="11">
        <v>20</v>
      </c>
      <c r="B23" s="12">
        <f>1054.85/14*30</f>
        <v>2260.3928571428569</v>
      </c>
      <c r="C23" s="7" t="s">
        <v>293</v>
      </c>
      <c r="D23" s="11" t="s">
        <v>296</v>
      </c>
    </row>
    <row r="24" spans="1:4" x14ac:dyDescent="0.25">
      <c r="A24" s="11">
        <v>21</v>
      </c>
      <c r="B24" s="12">
        <f>761.77/14*30</f>
        <v>1632.3642857142856</v>
      </c>
      <c r="C24" s="7" t="s">
        <v>293</v>
      </c>
      <c r="D24" s="11" t="s">
        <v>296</v>
      </c>
    </row>
    <row r="25" spans="1:4" x14ac:dyDescent="0.25">
      <c r="A25" s="11">
        <v>22</v>
      </c>
      <c r="B25" s="12">
        <f>1334.89/14*30</f>
        <v>2860.4785714285717</v>
      </c>
      <c r="C25" s="7" t="s">
        <v>293</v>
      </c>
      <c r="D25" s="11" t="s">
        <v>296</v>
      </c>
    </row>
    <row r="26" spans="1:4" x14ac:dyDescent="0.25">
      <c r="A26" s="11">
        <v>23</v>
      </c>
      <c r="B26" s="12">
        <f>926.8/14*30</f>
        <v>1986</v>
      </c>
      <c r="C26" s="7" t="s">
        <v>293</v>
      </c>
      <c r="D26" s="11" t="s">
        <v>296</v>
      </c>
    </row>
    <row r="27" spans="1:4" x14ac:dyDescent="0.25">
      <c r="A27" s="11">
        <v>24</v>
      </c>
      <c r="B27" s="12">
        <f>913.91/14*30</f>
        <v>1958.3785714285711</v>
      </c>
      <c r="C27" s="7" t="s">
        <v>293</v>
      </c>
      <c r="D27" s="11" t="s">
        <v>296</v>
      </c>
    </row>
    <row r="28" spans="1:4" x14ac:dyDescent="0.25">
      <c r="A28" s="11">
        <v>25</v>
      </c>
      <c r="B28" s="12">
        <f>1217.93/14*30</f>
        <v>2609.8500000000004</v>
      </c>
      <c r="C28" s="7" t="s">
        <v>293</v>
      </c>
      <c r="D28" s="11" t="s">
        <v>296</v>
      </c>
    </row>
    <row r="29" spans="1:4" x14ac:dyDescent="0.25">
      <c r="A29" s="11">
        <v>26</v>
      </c>
      <c r="B29" s="12">
        <f>761.77/14*30</f>
        <v>1632.3642857142856</v>
      </c>
      <c r="C29" s="7" t="s">
        <v>293</v>
      </c>
      <c r="D29" s="11" t="s">
        <v>296</v>
      </c>
    </row>
    <row r="30" spans="1:4" x14ac:dyDescent="0.25">
      <c r="A30" s="11">
        <v>27</v>
      </c>
      <c r="B30" s="12">
        <f>1114.83/14*30</f>
        <v>2388.9214285714284</v>
      </c>
      <c r="C30" s="7" t="s">
        <v>293</v>
      </c>
      <c r="D30" s="11" t="s">
        <v>296</v>
      </c>
    </row>
    <row r="31" spans="1:4" x14ac:dyDescent="0.25">
      <c r="A31" s="11">
        <v>28</v>
      </c>
      <c r="B31" s="12">
        <f>834.19/14*30</f>
        <v>1787.55</v>
      </c>
      <c r="C31" s="7" t="s">
        <v>293</v>
      </c>
      <c r="D31" s="11" t="s">
        <v>296</v>
      </c>
    </row>
    <row r="32" spans="1:4" x14ac:dyDescent="0.25">
      <c r="A32" s="11">
        <v>29</v>
      </c>
      <c r="B32" s="12">
        <f>791.33/14*30</f>
        <v>1695.7071428571428</v>
      </c>
      <c r="C32" s="7" t="s">
        <v>293</v>
      </c>
      <c r="D32" s="11" t="s">
        <v>296</v>
      </c>
    </row>
    <row r="33" spans="1:4" x14ac:dyDescent="0.25">
      <c r="A33" s="11">
        <v>30</v>
      </c>
      <c r="B33" s="12">
        <f>804.19/14*30</f>
        <v>1723.264285714286</v>
      </c>
      <c r="C33" s="7" t="s">
        <v>293</v>
      </c>
      <c r="D33" s="11" t="s">
        <v>296</v>
      </c>
    </row>
    <row r="34" spans="1:4" x14ac:dyDescent="0.25">
      <c r="A34" s="11">
        <v>31</v>
      </c>
      <c r="B34" s="12">
        <f>1061.83/14*30</f>
        <v>2275.35</v>
      </c>
      <c r="C34" s="7" t="s">
        <v>293</v>
      </c>
      <c r="D34" s="11" t="s">
        <v>296</v>
      </c>
    </row>
    <row r="35" spans="1:4" x14ac:dyDescent="0.25">
      <c r="A35" s="11">
        <v>32</v>
      </c>
      <c r="B35" s="12">
        <f>1054.85/14*30</f>
        <v>2260.3928571428569</v>
      </c>
      <c r="C35" s="7" t="s">
        <v>293</v>
      </c>
      <c r="D35" s="11" t="s">
        <v>296</v>
      </c>
    </row>
    <row r="36" spans="1:4" x14ac:dyDescent="0.25">
      <c r="A36" s="11">
        <v>33</v>
      </c>
      <c r="B36" s="12">
        <f>598.13/14*30</f>
        <v>1281.7071428571428</v>
      </c>
      <c r="C36" s="7" t="s">
        <v>293</v>
      </c>
      <c r="D36" s="11" t="s">
        <v>296</v>
      </c>
    </row>
    <row r="37" spans="1:4" x14ac:dyDescent="0.25">
      <c r="A37" s="11">
        <v>34</v>
      </c>
      <c r="B37" s="12">
        <f>839.45/14*30</f>
        <v>1798.8214285714287</v>
      </c>
      <c r="C37" s="7" t="s">
        <v>293</v>
      </c>
      <c r="D37" s="11" t="s">
        <v>296</v>
      </c>
    </row>
    <row r="38" spans="1:4" x14ac:dyDescent="0.25">
      <c r="A38" s="11">
        <v>35</v>
      </c>
      <c r="B38" s="12">
        <f>598.13/14*30</f>
        <v>1281.7071428571428</v>
      </c>
      <c r="C38" s="7" t="s">
        <v>293</v>
      </c>
      <c r="D38" s="11" t="s">
        <v>296</v>
      </c>
    </row>
    <row r="39" spans="1:4" x14ac:dyDescent="0.25">
      <c r="A39" s="11">
        <v>36</v>
      </c>
      <c r="B39" s="12">
        <f>720.73/14*30</f>
        <v>1544.4214285714286</v>
      </c>
      <c r="C39" s="7" t="s">
        <v>293</v>
      </c>
      <c r="D39" s="11" t="s">
        <v>296</v>
      </c>
    </row>
    <row r="40" spans="1:4" x14ac:dyDescent="0.25">
      <c r="A40" s="11">
        <v>37</v>
      </c>
      <c r="B40" s="12">
        <f>839.45/14*30</f>
        <v>1798.8214285714287</v>
      </c>
      <c r="C40" s="7" t="s">
        <v>293</v>
      </c>
      <c r="D40" s="11" t="s">
        <v>296</v>
      </c>
    </row>
    <row r="41" spans="1:4" x14ac:dyDescent="0.25">
      <c r="A41" s="11">
        <v>38</v>
      </c>
      <c r="B41" s="12">
        <f>598.13/14*30</f>
        <v>1281.7071428571428</v>
      </c>
      <c r="C41" s="7" t="s">
        <v>293</v>
      </c>
      <c r="D41" s="11" t="s">
        <v>296</v>
      </c>
    </row>
    <row r="42" spans="1:4" x14ac:dyDescent="0.25">
      <c r="A42" s="11">
        <v>39</v>
      </c>
      <c r="B42" s="12">
        <f>720.73/14*30</f>
        <v>1544.4214285714286</v>
      </c>
      <c r="C42" s="7" t="s">
        <v>293</v>
      </c>
      <c r="D42" s="11" t="s">
        <v>296</v>
      </c>
    </row>
    <row r="43" spans="1:4" x14ac:dyDescent="0.25">
      <c r="A43" s="11">
        <v>40</v>
      </c>
      <c r="B43" s="12">
        <f>720.73/14*30</f>
        <v>1544.4214285714286</v>
      </c>
      <c r="C43" s="7" t="s">
        <v>293</v>
      </c>
      <c r="D43" s="11" t="s">
        <v>296</v>
      </c>
    </row>
    <row r="44" spans="1:4" x14ac:dyDescent="0.25">
      <c r="A44" s="11">
        <v>41</v>
      </c>
      <c r="B44" s="12">
        <f>720.73/14*30</f>
        <v>1544.4214285714286</v>
      </c>
      <c r="C44" s="7" t="s">
        <v>293</v>
      </c>
      <c r="D44" s="11" t="s">
        <v>296</v>
      </c>
    </row>
    <row r="45" spans="1:4" x14ac:dyDescent="0.25">
      <c r="A45" s="11">
        <v>42</v>
      </c>
      <c r="B45" s="12">
        <f>598.13/14*30</f>
        <v>1281.7071428571428</v>
      </c>
      <c r="C45" s="7" t="s">
        <v>293</v>
      </c>
      <c r="D45" s="11" t="s">
        <v>296</v>
      </c>
    </row>
    <row r="46" spans="1:4" x14ac:dyDescent="0.25">
      <c r="A46" s="11">
        <v>43</v>
      </c>
      <c r="B46" s="12">
        <f>598.13/14*30</f>
        <v>1281.7071428571428</v>
      </c>
      <c r="C46" s="7" t="s">
        <v>293</v>
      </c>
      <c r="D46" s="11" t="s">
        <v>296</v>
      </c>
    </row>
    <row r="47" spans="1:4" x14ac:dyDescent="0.25">
      <c r="A47" s="11">
        <v>44</v>
      </c>
      <c r="B47" s="12">
        <f>598.13/14*30</f>
        <v>1281.7071428571428</v>
      </c>
      <c r="C47" s="7" t="s">
        <v>293</v>
      </c>
      <c r="D47" s="11" t="s">
        <v>296</v>
      </c>
    </row>
    <row r="48" spans="1:4" x14ac:dyDescent="0.25">
      <c r="A48" s="11">
        <v>45</v>
      </c>
      <c r="B48" s="12">
        <f>816.41/14*30</f>
        <v>1749.4499999999998</v>
      </c>
      <c r="C48" s="7" t="s">
        <v>293</v>
      </c>
      <c r="D48" s="11" t="s">
        <v>296</v>
      </c>
    </row>
    <row r="49" spans="1:4" x14ac:dyDescent="0.25">
      <c r="A49" s="11">
        <v>46</v>
      </c>
      <c r="B49" s="12">
        <f>816.41/14*30</f>
        <v>1749.4499999999998</v>
      </c>
      <c r="C49" s="7" t="s">
        <v>293</v>
      </c>
      <c r="D49" s="11" t="s">
        <v>296</v>
      </c>
    </row>
    <row r="50" spans="1:4" x14ac:dyDescent="0.25">
      <c r="A50" s="11">
        <v>47</v>
      </c>
      <c r="B50" s="12">
        <f>948.83/14*30</f>
        <v>2033.2071428571428</v>
      </c>
      <c r="C50" s="7" t="s">
        <v>293</v>
      </c>
      <c r="D50" s="11" t="s">
        <v>296</v>
      </c>
    </row>
    <row r="51" spans="1:4" x14ac:dyDescent="0.25">
      <c r="A51" s="11">
        <v>48</v>
      </c>
      <c r="B51" s="12">
        <f>739.91/14*30</f>
        <v>1585.5214285714285</v>
      </c>
      <c r="C51" s="7" t="s">
        <v>293</v>
      </c>
      <c r="D51" s="11" t="s">
        <v>296</v>
      </c>
    </row>
    <row r="52" spans="1:4" x14ac:dyDescent="0.25">
      <c r="A52" s="11">
        <v>49</v>
      </c>
      <c r="B52" s="12">
        <f>739.91/14*30</f>
        <v>1585.5214285714285</v>
      </c>
      <c r="C52" s="7" t="s">
        <v>293</v>
      </c>
      <c r="D52" s="11" t="s">
        <v>296</v>
      </c>
    </row>
    <row r="53" spans="1:4" x14ac:dyDescent="0.25">
      <c r="A53" s="11">
        <v>50</v>
      </c>
      <c r="B53" s="12">
        <f>1054.85/14*30</f>
        <v>2260.3928571428569</v>
      </c>
      <c r="C53" s="7" t="s">
        <v>293</v>
      </c>
      <c r="D53" s="11" t="s">
        <v>296</v>
      </c>
    </row>
    <row r="54" spans="1:4" x14ac:dyDescent="0.25">
      <c r="A54" s="11">
        <v>51</v>
      </c>
      <c r="B54" s="12">
        <f>739.91/14*30</f>
        <v>1585.5214285714285</v>
      </c>
      <c r="C54" s="7" t="s">
        <v>293</v>
      </c>
      <c r="D54" s="11" t="s">
        <v>296</v>
      </c>
    </row>
    <row r="55" spans="1:4" x14ac:dyDescent="0.25">
      <c r="A55" s="11">
        <v>52</v>
      </c>
      <c r="B55" s="12">
        <f>739.91/14*30</f>
        <v>1585.5214285714285</v>
      </c>
      <c r="C55" s="7" t="s">
        <v>293</v>
      </c>
      <c r="D55" s="11" t="s">
        <v>296</v>
      </c>
    </row>
    <row r="56" spans="1:4" x14ac:dyDescent="0.25">
      <c r="A56" s="11">
        <v>53</v>
      </c>
      <c r="B56" s="12">
        <f>739.91/14*30</f>
        <v>1585.5214285714285</v>
      </c>
      <c r="C56" s="7" t="s">
        <v>293</v>
      </c>
      <c r="D56" s="11" t="s">
        <v>296</v>
      </c>
    </row>
    <row r="57" spans="1:4" x14ac:dyDescent="0.25">
      <c r="A57" s="11">
        <v>54</v>
      </c>
      <c r="B57" s="12">
        <f>801.26/14*30</f>
        <v>1716.9857142857143</v>
      </c>
      <c r="C57" s="7" t="s">
        <v>293</v>
      </c>
      <c r="D57" s="11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100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104</v>
      </c>
      <c r="B3" s="1" t="s">
        <v>110</v>
      </c>
      <c r="C3" s="1" t="s">
        <v>67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100</v>
      </c>
      <c r="C1" t="s">
        <v>7</v>
      </c>
      <c r="D1" t="s">
        <v>7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x14ac:dyDescent="0.25">
      <c r="A3" s="1" t="s">
        <v>104</v>
      </c>
      <c r="B3" s="1" t="s">
        <v>115</v>
      </c>
      <c r="C3" s="1" t="s">
        <v>67</v>
      </c>
      <c r="D3" s="1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6.7109375" customWidth="1"/>
    <col min="4" max="4" width="18.28515625" customWidth="1"/>
  </cols>
  <sheetData>
    <row r="1" spans="1:4" hidden="1" x14ac:dyDescent="0.25">
      <c r="B1" t="s">
        <v>7</v>
      </c>
      <c r="C1" t="s">
        <v>100</v>
      </c>
      <c r="D1" t="s">
        <v>7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x14ac:dyDescent="0.25">
      <c r="A3" s="1" t="s">
        <v>104</v>
      </c>
      <c r="B3" s="1" t="s">
        <v>110</v>
      </c>
      <c r="C3" s="1" t="s">
        <v>119</v>
      </c>
      <c r="D3" s="1" t="s">
        <v>67</v>
      </c>
    </row>
    <row r="4" spans="1:4" x14ac:dyDescent="0.25">
      <c r="A4" s="10">
        <v>1</v>
      </c>
      <c r="B4" s="11" t="s">
        <v>296</v>
      </c>
      <c r="C4" s="14">
        <v>904.58</v>
      </c>
      <c r="D4" s="15" t="s">
        <v>294</v>
      </c>
    </row>
    <row r="5" spans="1:4" x14ac:dyDescent="0.25">
      <c r="A5" s="10">
        <v>2</v>
      </c>
      <c r="B5" s="11" t="s">
        <v>296</v>
      </c>
      <c r="C5" s="14">
        <v>2999.94</v>
      </c>
      <c r="D5" s="15" t="s">
        <v>294</v>
      </c>
    </row>
    <row r="6" spans="1:4" x14ac:dyDescent="0.25">
      <c r="A6" s="10">
        <v>3</v>
      </c>
      <c r="B6" s="11" t="s">
        <v>296</v>
      </c>
      <c r="C6" s="14">
        <v>576.86</v>
      </c>
      <c r="D6" s="15" t="s">
        <v>294</v>
      </c>
    </row>
    <row r="7" spans="1:4" x14ac:dyDescent="0.25">
      <c r="A7" s="10">
        <v>4</v>
      </c>
      <c r="B7" s="11" t="s">
        <v>296</v>
      </c>
      <c r="C7" s="14">
        <v>548.77</v>
      </c>
      <c r="D7" s="15" t="s">
        <v>294</v>
      </c>
    </row>
    <row r="8" spans="1:4" x14ac:dyDescent="0.25">
      <c r="A8" s="10">
        <v>5</v>
      </c>
      <c r="B8" s="11" t="s">
        <v>296</v>
      </c>
      <c r="C8" s="14">
        <v>755.36</v>
      </c>
      <c r="D8" s="15" t="s">
        <v>294</v>
      </c>
    </row>
    <row r="9" spans="1:4" x14ac:dyDescent="0.25">
      <c r="A9" s="10">
        <v>6</v>
      </c>
      <c r="B9" s="11" t="s">
        <v>296</v>
      </c>
      <c r="C9" s="14">
        <v>755.36</v>
      </c>
      <c r="D9" s="15" t="s">
        <v>294</v>
      </c>
    </row>
    <row r="10" spans="1:4" x14ac:dyDescent="0.25">
      <c r="A10" s="10">
        <v>7</v>
      </c>
      <c r="B10" s="11" t="s">
        <v>296</v>
      </c>
      <c r="C10" s="14">
        <v>420.39</v>
      </c>
      <c r="D10" s="15" t="s">
        <v>294</v>
      </c>
    </row>
    <row r="11" spans="1:4" x14ac:dyDescent="0.25">
      <c r="A11" s="10">
        <v>8</v>
      </c>
      <c r="B11" s="11" t="s">
        <v>296</v>
      </c>
      <c r="C11" s="14">
        <v>1285.71</v>
      </c>
      <c r="D11" s="15" t="s">
        <v>294</v>
      </c>
    </row>
    <row r="12" spans="1:4" x14ac:dyDescent="0.25">
      <c r="A12" s="10">
        <v>9</v>
      </c>
      <c r="B12" s="11" t="s">
        <v>296</v>
      </c>
      <c r="C12" s="14">
        <v>1251.18</v>
      </c>
      <c r="D12" s="15" t="s">
        <v>294</v>
      </c>
    </row>
    <row r="13" spans="1:4" x14ac:dyDescent="0.25">
      <c r="A13" s="10">
        <v>10</v>
      </c>
      <c r="B13" s="11" t="s">
        <v>296</v>
      </c>
      <c r="C13" s="14">
        <v>333.33</v>
      </c>
      <c r="D13" s="15" t="s">
        <v>294</v>
      </c>
    </row>
    <row r="14" spans="1:4" x14ac:dyDescent="0.25">
      <c r="A14" s="10">
        <v>11</v>
      </c>
      <c r="B14" s="11" t="s">
        <v>296</v>
      </c>
      <c r="C14" s="14">
        <v>953.69</v>
      </c>
      <c r="D14" s="15" t="s">
        <v>294</v>
      </c>
    </row>
    <row r="15" spans="1:4" x14ac:dyDescent="0.25">
      <c r="A15" s="10">
        <v>12</v>
      </c>
      <c r="B15" s="11" t="s">
        <v>296</v>
      </c>
      <c r="C15" s="14">
        <v>663.37</v>
      </c>
      <c r="D15" s="15" t="s">
        <v>294</v>
      </c>
    </row>
    <row r="16" spans="1:4" x14ac:dyDescent="0.25">
      <c r="A16" s="10">
        <v>13</v>
      </c>
      <c r="B16" s="11" t="s">
        <v>296</v>
      </c>
      <c r="C16" s="14">
        <v>1095.81</v>
      </c>
      <c r="D16" s="15" t="s">
        <v>294</v>
      </c>
    </row>
    <row r="17" spans="1:4" x14ac:dyDescent="0.25">
      <c r="A17" s="10">
        <v>14</v>
      </c>
      <c r="B17" s="11" t="s">
        <v>296</v>
      </c>
      <c r="C17" s="14">
        <v>503.87</v>
      </c>
      <c r="D17" s="15" t="s">
        <v>294</v>
      </c>
    </row>
    <row r="18" spans="1:4" x14ac:dyDescent="0.25">
      <c r="A18" s="10">
        <v>15</v>
      </c>
      <c r="B18" s="11" t="s">
        <v>296</v>
      </c>
      <c r="C18" s="14">
        <v>1733.22</v>
      </c>
      <c r="D18" s="15" t="s">
        <v>294</v>
      </c>
    </row>
    <row r="19" spans="1:4" x14ac:dyDescent="0.25">
      <c r="A19" s="10">
        <v>16</v>
      </c>
      <c r="B19" s="11" t="s">
        <v>296</v>
      </c>
      <c r="C19" s="14">
        <v>1227.3499999999999</v>
      </c>
      <c r="D19" s="15" t="s">
        <v>294</v>
      </c>
    </row>
    <row r="20" spans="1:4" x14ac:dyDescent="0.25">
      <c r="A20" s="10">
        <v>17</v>
      </c>
      <c r="B20" s="11" t="s">
        <v>296</v>
      </c>
      <c r="C20" s="14">
        <v>953.69</v>
      </c>
      <c r="D20" s="15" t="s">
        <v>294</v>
      </c>
    </row>
    <row r="21" spans="1:4" x14ac:dyDescent="0.25">
      <c r="A21" s="10">
        <v>18</v>
      </c>
      <c r="B21" s="11" t="s">
        <v>296</v>
      </c>
      <c r="C21" s="14">
        <v>1030.82</v>
      </c>
      <c r="D21" s="15" t="s">
        <v>294</v>
      </c>
    </row>
    <row r="22" spans="1:4" x14ac:dyDescent="0.25">
      <c r="A22" s="10">
        <v>19</v>
      </c>
      <c r="B22" s="11" t="s">
        <v>296</v>
      </c>
      <c r="C22" s="14">
        <v>500.3</v>
      </c>
      <c r="D22" s="15" t="s">
        <v>294</v>
      </c>
    </row>
    <row r="23" spans="1:4" x14ac:dyDescent="0.25">
      <c r="A23" s="10">
        <v>20</v>
      </c>
      <c r="B23" s="11" t="s">
        <v>296</v>
      </c>
      <c r="C23" s="14">
        <v>953.69</v>
      </c>
      <c r="D23" s="15" t="s">
        <v>294</v>
      </c>
    </row>
    <row r="24" spans="1:4" x14ac:dyDescent="0.25">
      <c r="A24" s="10">
        <v>21</v>
      </c>
      <c r="B24" s="11" t="s">
        <v>296</v>
      </c>
      <c r="C24" s="14">
        <v>576.86</v>
      </c>
      <c r="D24" s="15" t="s">
        <v>294</v>
      </c>
    </row>
    <row r="25" spans="1:4" x14ac:dyDescent="0.25">
      <c r="A25" s="10">
        <v>22</v>
      </c>
      <c r="B25" s="11" t="s">
        <v>296</v>
      </c>
      <c r="C25" s="14">
        <v>1313.74</v>
      </c>
      <c r="D25" s="15" t="s">
        <v>294</v>
      </c>
    </row>
    <row r="26" spans="1:4" x14ac:dyDescent="0.25">
      <c r="A26" s="10">
        <v>23</v>
      </c>
      <c r="B26" s="11" t="s">
        <v>296</v>
      </c>
      <c r="C26" s="14">
        <v>789.04</v>
      </c>
      <c r="D26" s="15" t="s">
        <v>294</v>
      </c>
    </row>
    <row r="27" spans="1:4" x14ac:dyDescent="0.25">
      <c r="A27" s="10">
        <v>24</v>
      </c>
      <c r="B27" s="11" t="s">
        <v>296</v>
      </c>
      <c r="C27" s="15"/>
      <c r="D27" s="15" t="s">
        <v>294</v>
      </c>
    </row>
    <row r="28" spans="1:4" x14ac:dyDescent="0.25">
      <c r="A28" s="10">
        <v>25</v>
      </c>
      <c r="B28" s="11" t="s">
        <v>296</v>
      </c>
      <c r="C28" s="14">
        <v>1163.3599999999999</v>
      </c>
      <c r="D28" s="15" t="s">
        <v>294</v>
      </c>
    </row>
    <row r="29" spans="1:4" x14ac:dyDescent="0.25">
      <c r="A29" s="10">
        <v>26</v>
      </c>
      <c r="B29" s="11" t="s">
        <v>296</v>
      </c>
      <c r="C29" s="14">
        <v>576.86</v>
      </c>
      <c r="D29" s="15" t="s">
        <v>294</v>
      </c>
    </row>
    <row r="30" spans="1:4" x14ac:dyDescent="0.25">
      <c r="A30" s="10">
        <v>27</v>
      </c>
      <c r="B30" s="11" t="s">
        <v>296</v>
      </c>
      <c r="C30" s="14">
        <v>1030.92</v>
      </c>
      <c r="D30" s="15" t="s">
        <v>294</v>
      </c>
    </row>
    <row r="31" spans="1:4" x14ac:dyDescent="0.25">
      <c r="A31" s="10">
        <v>28</v>
      </c>
      <c r="B31" s="11" t="s">
        <v>296</v>
      </c>
      <c r="C31" s="14">
        <v>669.98</v>
      </c>
      <c r="D31" s="15" t="s">
        <v>294</v>
      </c>
    </row>
    <row r="32" spans="1:4" x14ac:dyDescent="0.25">
      <c r="A32" s="10">
        <v>29</v>
      </c>
      <c r="B32" s="11" t="s">
        <v>296</v>
      </c>
      <c r="C32" s="14">
        <v>409.91</v>
      </c>
      <c r="D32" s="15" t="s">
        <v>294</v>
      </c>
    </row>
    <row r="33" spans="1:4" x14ac:dyDescent="0.25">
      <c r="A33" s="10">
        <v>30</v>
      </c>
      <c r="B33" s="11" t="s">
        <v>296</v>
      </c>
      <c r="C33" s="14">
        <v>631.41</v>
      </c>
      <c r="D33" s="15" t="s">
        <v>294</v>
      </c>
    </row>
    <row r="34" spans="1:4" x14ac:dyDescent="0.25">
      <c r="A34" s="10">
        <v>31</v>
      </c>
      <c r="B34" s="11" t="s">
        <v>296</v>
      </c>
      <c r="C34" s="14">
        <v>962.67</v>
      </c>
      <c r="D34" s="15" t="s">
        <v>294</v>
      </c>
    </row>
    <row r="35" spans="1:4" x14ac:dyDescent="0.25">
      <c r="A35" s="10">
        <v>32</v>
      </c>
      <c r="B35" s="11" t="s">
        <v>296</v>
      </c>
      <c r="C35" s="14">
        <v>953.69</v>
      </c>
      <c r="D35" s="15" t="s">
        <v>294</v>
      </c>
    </row>
    <row r="36" spans="1:4" x14ac:dyDescent="0.25">
      <c r="A36" s="10">
        <v>33</v>
      </c>
      <c r="B36" s="11" t="s">
        <v>296</v>
      </c>
      <c r="C36" s="14">
        <v>366.48</v>
      </c>
      <c r="D36" s="15" t="s">
        <v>294</v>
      </c>
    </row>
    <row r="37" spans="1:4" x14ac:dyDescent="0.25">
      <c r="A37" s="10">
        <v>34</v>
      </c>
      <c r="B37" s="11" t="s">
        <v>296</v>
      </c>
      <c r="C37" s="14">
        <v>676.75</v>
      </c>
      <c r="D37" s="15" t="s">
        <v>294</v>
      </c>
    </row>
    <row r="38" spans="1:4" x14ac:dyDescent="0.25">
      <c r="A38" s="10">
        <v>35</v>
      </c>
      <c r="B38" s="11" t="s">
        <v>296</v>
      </c>
      <c r="C38" s="14">
        <v>366.48</v>
      </c>
      <c r="D38" s="15" t="s">
        <v>294</v>
      </c>
    </row>
    <row r="39" spans="1:4" x14ac:dyDescent="0.25">
      <c r="A39" s="10">
        <v>36</v>
      </c>
      <c r="B39" s="11" t="s">
        <v>296</v>
      </c>
      <c r="C39" s="14">
        <v>524.11</v>
      </c>
      <c r="D39" s="15" t="s">
        <v>294</v>
      </c>
    </row>
    <row r="40" spans="1:4" x14ac:dyDescent="0.25">
      <c r="A40" s="10">
        <v>37</v>
      </c>
      <c r="B40" s="11" t="s">
        <v>296</v>
      </c>
      <c r="C40" s="14">
        <v>676.75</v>
      </c>
      <c r="D40" s="15" t="s">
        <v>294</v>
      </c>
    </row>
    <row r="41" spans="1:4" x14ac:dyDescent="0.25">
      <c r="A41" s="10">
        <v>38</v>
      </c>
      <c r="B41" s="11" t="s">
        <v>296</v>
      </c>
      <c r="C41" s="14">
        <v>366.48</v>
      </c>
      <c r="D41" s="15" t="s">
        <v>294</v>
      </c>
    </row>
    <row r="42" spans="1:4" x14ac:dyDescent="0.25">
      <c r="A42" s="10">
        <v>39</v>
      </c>
      <c r="B42" s="11" t="s">
        <v>296</v>
      </c>
      <c r="C42" s="14">
        <v>524.11</v>
      </c>
      <c r="D42" s="15" t="s">
        <v>294</v>
      </c>
    </row>
    <row r="43" spans="1:4" x14ac:dyDescent="0.25">
      <c r="A43" s="10">
        <v>40</v>
      </c>
      <c r="B43" s="11" t="s">
        <v>296</v>
      </c>
      <c r="C43" s="14">
        <v>524.11</v>
      </c>
      <c r="D43" s="15" t="s">
        <v>294</v>
      </c>
    </row>
    <row r="44" spans="1:4" x14ac:dyDescent="0.25">
      <c r="A44" s="10">
        <v>41</v>
      </c>
      <c r="B44" s="11" t="s">
        <v>296</v>
      </c>
      <c r="C44" s="14">
        <v>524.11</v>
      </c>
      <c r="D44" s="15" t="s">
        <v>294</v>
      </c>
    </row>
    <row r="45" spans="1:4" x14ac:dyDescent="0.25">
      <c r="A45" s="10">
        <v>42</v>
      </c>
      <c r="B45" s="11" t="s">
        <v>296</v>
      </c>
      <c r="C45" s="14">
        <v>366.48</v>
      </c>
      <c r="D45" s="15" t="s">
        <v>294</v>
      </c>
    </row>
    <row r="46" spans="1:4" x14ac:dyDescent="0.25">
      <c r="A46" s="10">
        <v>43</v>
      </c>
      <c r="B46" s="11" t="s">
        <v>296</v>
      </c>
      <c r="C46" s="14">
        <v>366.48</v>
      </c>
      <c r="D46" s="15" t="s">
        <v>294</v>
      </c>
    </row>
    <row r="47" spans="1:4" x14ac:dyDescent="0.25">
      <c r="A47" s="10">
        <v>44</v>
      </c>
      <c r="B47" s="11" t="s">
        <v>296</v>
      </c>
      <c r="C47" s="14">
        <v>366.48</v>
      </c>
      <c r="D47" s="15" t="s">
        <v>294</v>
      </c>
    </row>
    <row r="48" spans="1:4" x14ac:dyDescent="0.25">
      <c r="A48" s="10">
        <v>45</v>
      </c>
      <c r="B48" s="11" t="s">
        <v>296</v>
      </c>
      <c r="C48" s="14">
        <v>647.13</v>
      </c>
      <c r="D48" s="15" t="s">
        <v>294</v>
      </c>
    </row>
    <row r="49" spans="1:4" x14ac:dyDescent="0.25">
      <c r="A49" s="10">
        <v>46</v>
      </c>
      <c r="B49" s="11" t="s">
        <v>296</v>
      </c>
      <c r="C49" s="14">
        <v>647.13</v>
      </c>
      <c r="D49" s="15" t="s">
        <v>294</v>
      </c>
    </row>
    <row r="50" spans="1:4" x14ac:dyDescent="0.25">
      <c r="A50" s="10">
        <v>47</v>
      </c>
      <c r="B50" s="11" t="s">
        <v>296</v>
      </c>
      <c r="C50" s="14">
        <v>817.38</v>
      </c>
      <c r="D50" s="15" t="s">
        <v>294</v>
      </c>
    </row>
    <row r="51" spans="1:4" x14ac:dyDescent="0.25">
      <c r="A51" s="10">
        <v>48</v>
      </c>
      <c r="B51" s="11" t="s">
        <v>296</v>
      </c>
      <c r="C51" s="14">
        <v>548.77</v>
      </c>
      <c r="D51" s="15" t="s">
        <v>294</v>
      </c>
    </row>
    <row r="52" spans="1:4" x14ac:dyDescent="0.25">
      <c r="A52" s="10">
        <v>49</v>
      </c>
      <c r="B52" s="11" t="s">
        <v>296</v>
      </c>
      <c r="C52" s="14">
        <v>548.77</v>
      </c>
      <c r="D52" s="15" t="s">
        <v>294</v>
      </c>
    </row>
    <row r="53" spans="1:4" x14ac:dyDescent="0.25">
      <c r="A53" s="10">
        <v>50</v>
      </c>
      <c r="B53" s="11" t="s">
        <v>296</v>
      </c>
      <c r="C53" s="14">
        <v>953.69</v>
      </c>
      <c r="D53" s="15" t="s">
        <v>294</v>
      </c>
    </row>
    <row r="54" spans="1:4" x14ac:dyDescent="0.25">
      <c r="A54" s="10">
        <v>51</v>
      </c>
      <c r="B54" s="11" t="s">
        <v>296</v>
      </c>
      <c r="C54" s="14">
        <v>548.77</v>
      </c>
      <c r="D54" s="15" t="s">
        <v>294</v>
      </c>
    </row>
    <row r="55" spans="1:4" x14ac:dyDescent="0.25">
      <c r="A55" s="10">
        <v>52</v>
      </c>
      <c r="B55" s="11" t="s">
        <v>296</v>
      </c>
      <c r="C55" s="14">
        <v>548.77</v>
      </c>
      <c r="D55" s="15" t="s">
        <v>294</v>
      </c>
    </row>
    <row r="56" spans="1:4" x14ac:dyDescent="0.25">
      <c r="A56" s="10">
        <v>53</v>
      </c>
      <c r="B56" s="11" t="s">
        <v>296</v>
      </c>
      <c r="C56" s="14">
        <v>548.77</v>
      </c>
      <c r="D56" s="15" t="s">
        <v>294</v>
      </c>
    </row>
    <row r="57" spans="1:4" x14ac:dyDescent="0.25">
      <c r="A57" s="10">
        <v>54</v>
      </c>
      <c r="B57" s="11" t="s">
        <v>296</v>
      </c>
      <c r="C57" s="14">
        <v>627.66</v>
      </c>
      <c r="D57" s="1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2018-01-18T21:07:58Z</dcterms:created>
  <dcterms:modified xsi:type="dcterms:W3CDTF">2018-04-23T18:49:08Z</dcterms:modified>
</cp:coreProperties>
</file>